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215" windowHeight="1125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DIO'!$A$1:$G$24</definedName>
    <definedName name="_xlnm.Print_Area" localSheetId="1">'PLAN PRIHODA'!$A$1:$L$24</definedName>
    <definedName name="_xlnm.Print_Area" localSheetId="2">'PLAN RASHODA I IZDATAKA'!$A$1:$Q$101</definedName>
  </definedNames>
  <calcPr fullCalcOnLoad="1"/>
</workbook>
</file>

<file path=xl/sharedStrings.xml><?xml version="1.0" encoding="utf-8"?>
<sst xmlns="http://schemas.openxmlformats.org/spreadsheetml/2006/main" count="261" uniqueCount="103">
  <si>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</si>
  <si>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</si>
  <si>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</si>
  <si>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</si>
  <si>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</si>
  <si>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</si>
  <si>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</si>
  <si>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</si>
  <si>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</si>
  <si>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</si>
  <si>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</si>
  <si>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</si>
  <si>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</si>
  <si>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</si>
  <si>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</si>
  <si>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</si>
  <si>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</si>
  <si>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</si>
  <si>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</si>
  <si>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</si>
  <si>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</si>
  <si>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</si>
  <si>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</si>
  <si>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</si>
  <si>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</si>
  <si>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</si>
  <si>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Materijalni rashodi</t>
  </si>
  <si>
    <t>Financijski 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</si>
  <si>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</si>
  <si>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</si>
  <si>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</si>
  <si>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</si>
  <si>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</si>
  <si>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</si>
  <si>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Program</t>
  </si>
  <si>
    <t>OŠ TONE PERUŠKA</t>
  </si>
  <si>
    <t>Aktivnost:decentralizirane funkcije osnovnoškolskog obrazovanja</t>
  </si>
  <si>
    <t>Aktivnost produženog boravka</t>
  </si>
  <si>
    <t>UKUPNO</t>
  </si>
  <si>
    <t>Aktivnost :prihodi i rashodi  ostalo škola</t>
  </si>
  <si>
    <t>Pomoći  Državni proračun</t>
  </si>
  <si>
    <t>Pomoći  Županijski proračun</t>
  </si>
  <si>
    <t>Pomoći  Općine</t>
  </si>
  <si>
    <t>Pomoći  Gradovi</t>
  </si>
  <si>
    <t>Aktivnost :socijalni program</t>
  </si>
  <si>
    <t>decentralizacija MAT</t>
  </si>
  <si>
    <t xml:space="preserve">decentralizacija </t>
  </si>
  <si>
    <t>Opći prihodi i primici Grad Pula</t>
  </si>
  <si>
    <t>VIŠAK/MANJAK IZ PRETHODNE GODINE</t>
  </si>
  <si>
    <t>Prihodi za posebne namjene   HZZO i CK</t>
  </si>
  <si>
    <t>Prihodi za posebne namjene   HZZO</t>
  </si>
  <si>
    <t>Prihodi za posebne namjene sufinanciranje</t>
  </si>
  <si>
    <t xml:space="preserve">                                                                                  </t>
  </si>
  <si>
    <t>2020.</t>
  </si>
  <si>
    <t>Ukupno prihodi i primici za 2020.</t>
  </si>
  <si>
    <t>Aktivnost :projekt pomoćnici</t>
  </si>
  <si>
    <t>PRIJEDLOG PLANA ZA 2019.</t>
  </si>
  <si>
    <t>PRIJEDLOG PLANA ZA 2020.</t>
  </si>
  <si>
    <t>Opći prihodi i primici MZO</t>
  </si>
  <si>
    <t>MZO</t>
  </si>
  <si>
    <t>Naknade građanima i kućanstvima</t>
  </si>
  <si>
    <t>Prijedlog plana 
za 2020.</t>
  </si>
  <si>
    <t>Aktivnost :aministrativno, tehničko i stručno osoblje</t>
  </si>
  <si>
    <t>Prihodi za posebne namjene   HZZ</t>
  </si>
  <si>
    <r>
      <t xml:space="preserve">PRIJEDLOG FINANCIJSKOG PLANA OŠ TONE PERUŠKA  ZA 2020.  </t>
    </r>
    <r>
      <rPr>
        <b/>
        <sz val="14"/>
        <color indexed="30"/>
        <rFont val="Arial"/>
        <family val="2"/>
      </rPr>
      <t xml:space="preserve"> - REBALANS   </t>
    </r>
    <r>
      <rPr>
        <b/>
        <sz val="14"/>
        <color indexed="8"/>
        <rFont val="Arial"/>
        <family val="2"/>
      </rPr>
      <t xml:space="preserve">                                                                                                                                        </t>
    </r>
  </si>
  <si>
    <t>Rebalans plana 
za 2020.</t>
  </si>
  <si>
    <t>VIŠAK IZ 2019 GODINE +67.909,67 KN</t>
  </si>
  <si>
    <r>
      <t xml:space="preserve">PLAN PRIHODA I PRIMITAKA </t>
    </r>
    <r>
      <rPr>
        <b/>
        <sz val="14"/>
        <color indexed="30"/>
        <rFont val="Arial"/>
        <family val="2"/>
      </rPr>
      <t>- REBALANS</t>
    </r>
  </si>
  <si>
    <t>Višak iz 2019</t>
  </si>
  <si>
    <t>KLASA: 400-02/20-01/02</t>
  </si>
  <si>
    <t>URBROJ: 2168/01-55-50/20-03</t>
  </si>
  <si>
    <t>661 /Prihodi od pruženih usluga</t>
  </si>
  <si>
    <t>652 /Ostali nespo. prihodi-sufin.</t>
  </si>
  <si>
    <t>652 / Pr.ref.štete od osiguranja</t>
  </si>
  <si>
    <t>634 /Ost.pr.za pos.namjene HZZ</t>
  </si>
  <si>
    <t>652 /Ostali nespom. prihodi</t>
  </si>
  <si>
    <t>663 / Tekuće donacije od fiz.osoba</t>
  </si>
  <si>
    <t>663 / Tekuće donacije od trg.društava</t>
  </si>
  <si>
    <t>636 / Prihodi državni proračun</t>
  </si>
  <si>
    <t>663/ Kapitalne donacije od trg.društava</t>
  </si>
  <si>
    <t>636/prihodi državni proračun</t>
  </si>
  <si>
    <t>671 / Pomoći pomoćnici EU</t>
  </si>
  <si>
    <t>671 / Prihodi grad Pula - shema voće</t>
  </si>
  <si>
    <t>636 /prihodi žup.proračun</t>
  </si>
  <si>
    <t>671/prih.za fin. ras.poslovanja Grad Pula</t>
  </si>
  <si>
    <t>636/prih.za fin.ras.poslovanja soc.prog ostali gradovi</t>
  </si>
  <si>
    <t>636/prih.za fin.ras.poslovanja soc.prog ostale općine</t>
  </si>
  <si>
    <t>U Puli, 24.08.2020.</t>
  </si>
  <si>
    <t>Predsjednica Školskog odbora:</t>
  </si>
  <si>
    <t>Daniela Toffetti</t>
  </si>
  <si>
    <t>Plaće (Bruto)</t>
  </si>
  <si>
    <t>Ostali rashodi za zaposlene</t>
  </si>
  <si>
    <t>Doprinosi na plaće</t>
  </si>
  <si>
    <t>Naknade troškova zaposlenima</t>
  </si>
  <si>
    <t>Rashodi za meterijal i energiju</t>
  </si>
  <si>
    <t>Rashodi za usluge</t>
  </si>
  <si>
    <t>Ostali nespomenuti rashodi poslovanja</t>
  </si>
  <si>
    <t>Ostali financijski rashodi</t>
  </si>
  <si>
    <t>Postrojenja i oprema</t>
  </si>
  <si>
    <t>Nematerijalna proizvedena imovina</t>
  </si>
  <si>
    <t>Knjige, umj.djela,ostale izložb.vrijed.</t>
  </si>
  <si>
    <t>Naknade troš.osobama izvan rad.odnosa</t>
  </si>
  <si>
    <t>Naknade građanima i kućanstvima u naravi - udžbenici *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</si>
</sst>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1"/>
      <color indexed="8"/>
      <name val="Arial"/>
      <family val="2"/>
    </font>
    <font>
      <b/>
      <sz val="14"/>
      <color indexed="30"/>
      <name val="Arial"/>
      <family val="2"/>
    </font>
    <font>
      <sz val="8"/>
      <color indexed="30"/>
      <name val="Arial"/>
      <family val="2"/>
    </font>
    <font>
      <b/>
      <sz val="12"/>
      <color indexed="3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30"/>
      <name val="Arial"/>
      <family val="2"/>
    </font>
    <font>
      <b/>
      <sz val="11"/>
      <color indexed="10"/>
      <name val="Arial"/>
      <family val="2"/>
    </font>
    <font>
      <sz val="8"/>
      <color rgb="FF0070C0"/>
      <name val="Arial"/>
      <family val="2"/>
    </font>
    <font>
      <b/>
      <sz val="12"/>
      <color rgb="FF0070C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7"/>
      <color rgb="FF0070C0"/>
      <name val="Arial"/>
      <family val="2"/>
    </font>
    <font>
      <b/>
      <sz val="11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2" borderId="7" applyNumberFormat="0" applyAlignment="0" applyProtection="0"/>
    <xf numFmtId="0" fontId="39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3" fillId="11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05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0" fontId="26" fillId="22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 quotePrefix="1">
      <alignment horizontal="left" vertical="center" wrapText="1"/>
    </xf>
    <xf numFmtId="0" fontId="30" fillId="0" borderId="15" xfId="0" applyFont="1" applyBorder="1" applyAlignment="1" quotePrefix="1">
      <alignment horizontal="center" vertical="center" wrapText="1"/>
    </xf>
    <xf numFmtId="0" fontId="27" fillId="0" borderId="15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16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center" wrapText="1"/>
    </xf>
    <xf numFmtId="0" fontId="34" fillId="0" borderId="15" xfId="0" applyNumberFormat="1" applyFont="1" applyFill="1" applyBorder="1" applyAlignment="1" applyProtection="1" quotePrefix="1">
      <alignment horizontal="left"/>
      <protection/>
    </xf>
    <xf numFmtId="0" fontId="27" fillId="0" borderId="17" xfId="0" applyNumberFormat="1" applyFont="1" applyFill="1" applyBorder="1" applyAlignment="1" applyProtection="1">
      <alignment horizontal="center" wrapText="1"/>
      <protection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Font="1" applyBorder="1" applyAlignment="1">
      <alignment horizontal="center" vertical="center" wrapText="1"/>
    </xf>
    <xf numFmtId="0" fontId="21" fillId="0" borderId="15" xfId="0" applyNumberFormat="1" applyFont="1" applyFill="1" applyBorder="1" applyAlignment="1" applyProtection="1">
      <alignment/>
      <protection/>
    </xf>
    <xf numFmtId="3" fontId="34" fillId="0" borderId="17" xfId="0" applyNumberFormat="1" applyFont="1" applyBorder="1" applyAlignment="1">
      <alignment horizontal="right"/>
    </xf>
    <xf numFmtId="0" fontId="36" fillId="0" borderId="15" xfId="0" applyNumberFormat="1" applyFont="1" applyFill="1" applyBorder="1" applyAlignment="1" applyProtection="1">
      <alignment wrapText="1"/>
      <protection/>
    </xf>
    <xf numFmtId="3" fontId="34" fillId="0" borderId="16" xfId="0" applyNumberFormat="1" applyFont="1" applyBorder="1" applyAlignment="1">
      <alignment horizontal="right"/>
    </xf>
    <xf numFmtId="0" fontId="34" fillId="0" borderId="15" xfId="0" applyFont="1" applyBorder="1" applyAlignment="1" quotePrefix="1">
      <alignment horizontal="left"/>
    </xf>
    <xf numFmtId="0" fontId="34" fillId="0" borderId="15" xfId="0" applyNumberFormat="1" applyFont="1" applyFill="1" applyBorder="1" applyAlignment="1" applyProtection="1">
      <alignment wrapText="1"/>
      <protection/>
    </xf>
    <xf numFmtId="0" fontId="36" fillId="0" borderId="15" xfId="0" applyNumberFormat="1" applyFont="1" applyFill="1" applyBorder="1" applyAlignment="1" applyProtection="1">
      <alignment horizontal="center" wrapText="1"/>
      <protection/>
    </xf>
    <xf numFmtId="0" fontId="3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/>
    </xf>
    <xf numFmtId="3" fontId="21" fillId="0" borderId="17" xfId="0" applyNumberFormat="1" applyFont="1" applyBorder="1" applyAlignment="1">
      <alignment horizontal="right"/>
    </xf>
    <xf numFmtId="3" fontId="21" fillId="0" borderId="19" xfId="0" applyNumberFormat="1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0" fontId="45" fillId="0" borderId="21" xfId="0" applyFont="1" applyBorder="1" applyAlignment="1">
      <alignment vertical="top" wrapText="1"/>
    </xf>
    <xf numFmtId="0" fontId="46" fillId="0" borderId="22" xfId="0" applyFont="1" applyBorder="1" applyAlignment="1">
      <alignment vertical="center" wrapText="1"/>
    </xf>
    <xf numFmtId="0" fontId="46" fillId="0" borderId="23" xfId="0" applyFont="1" applyBorder="1" applyAlignment="1">
      <alignment vertical="center" wrapText="1"/>
    </xf>
    <xf numFmtId="0" fontId="46" fillId="0" borderId="24" xfId="0" applyFont="1" applyBorder="1" applyAlignment="1">
      <alignment vertical="center" wrapText="1"/>
    </xf>
    <xf numFmtId="1" fontId="46" fillId="27" borderId="25" xfId="0" applyNumberFormat="1" applyFont="1" applyFill="1" applyBorder="1" applyAlignment="1">
      <alignment horizontal="right" vertical="top" wrapText="1"/>
    </xf>
    <xf numFmtId="1" fontId="46" fillId="27" borderId="26" xfId="0" applyNumberFormat="1" applyFont="1" applyFill="1" applyBorder="1" applyAlignment="1">
      <alignment horizontal="left" wrapText="1"/>
    </xf>
    <xf numFmtId="1" fontId="47" fillId="0" borderId="20" xfId="0" applyNumberFormat="1" applyFont="1" applyBorder="1" applyAlignment="1">
      <alignment wrapText="1"/>
    </xf>
    <xf numFmtId="3" fontId="49" fillId="0" borderId="17" xfId="0" applyNumberFormat="1" applyFont="1" applyFill="1" applyBorder="1" applyAlignment="1" applyProtection="1">
      <alignment/>
      <protection/>
    </xf>
    <xf numFmtId="3" fontId="47" fillId="0" borderId="17" xfId="0" applyNumberFormat="1" applyFont="1" applyFill="1" applyBorder="1" applyAlignment="1" applyProtection="1">
      <alignment/>
      <protection/>
    </xf>
    <xf numFmtId="3" fontId="49" fillId="0" borderId="17" xfId="0" applyNumberFormat="1" applyFont="1" applyBorder="1" applyAlignment="1">
      <alignment/>
    </xf>
    <xf numFmtId="3" fontId="49" fillId="0" borderId="17" xfId="0" applyNumberFormat="1" applyFont="1" applyBorder="1" applyAlignment="1">
      <alignment vertical="center"/>
    </xf>
    <xf numFmtId="0" fontId="26" fillId="0" borderId="17" xfId="0" applyNumberFormat="1" applyFont="1" applyFill="1" applyBorder="1" applyAlignment="1" applyProtection="1">
      <alignment horizontal="center"/>
      <protection/>
    </xf>
    <xf numFmtId="0" fontId="48" fillId="0" borderId="17" xfId="0" applyNumberFormat="1" applyFont="1" applyFill="1" applyBorder="1" applyAlignment="1" applyProtection="1">
      <alignment wrapText="1"/>
      <protection/>
    </xf>
    <xf numFmtId="0" fontId="26" fillId="0" borderId="17" xfId="0" applyNumberFormat="1" applyFont="1" applyFill="1" applyBorder="1" applyAlignment="1" applyProtection="1">
      <alignment wrapText="1"/>
      <protection/>
    </xf>
    <xf numFmtId="3" fontId="27" fillId="0" borderId="17" xfId="0" applyNumberFormat="1" applyFont="1" applyBorder="1" applyAlignment="1">
      <alignment horizontal="right"/>
    </xf>
    <xf numFmtId="3" fontId="27" fillId="0" borderId="17" xfId="0" applyNumberFormat="1" applyFont="1" applyFill="1" applyBorder="1" applyAlignment="1" applyProtection="1">
      <alignment horizontal="right" wrapText="1"/>
      <protection/>
    </xf>
    <xf numFmtId="0" fontId="26" fillId="0" borderId="27" xfId="0" applyNumberFormat="1" applyFont="1" applyFill="1" applyBorder="1" applyAlignment="1" applyProtection="1">
      <alignment horizontal="center"/>
      <protection/>
    </xf>
    <xf numFmtId="0" fontId="48" fillId="0" borderId="27" xfId="0" applyNumberFormat="1" applyFont="1" applyFill="1" applyBorder="1" applyAlignment="1" applyProtection="1">
      <alignment wrapText="1"/>
      <protection/>
    </xf>
    <xf numFmtId="3" fontId="49" fillId="0" borderId="27" xfId="0" applyNumberFormat="1" applyFont="1" applyFill="1" applyBorder="1" applyAlignment="1" applyProtection="1">
      <alignment/>
      <protection/>
    </xf>
    <xf numFmtId="0" fontId="26" fillId="0" borderId="28" xfId="0" applyNumberFormat="1" applyFont="1" applyFill="1" applyBorder="1" applyAlignment="1" applyProtection="1">
      <alignment horizontal="center"/>
      <protection/>
    </xf>
    <xf numFmtId="3" fontId="47" fillId="0" borderId="28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3" fontId="47" fillId="0" borderId="29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wrapText="1"/>
      <protection/>
    </xf>
    <xf numFmtId="3" fontId="47" fillId="0" borderId="27" xfId="0" applyNumberFormat="1" applyFont="1" applyFill="1" applyBorder="1" applyAlignment="1" applyProtection="1">
      <alignment/>
      <protection/>
    </xf>
    <xf numFmtId="0" fontId="50" fillId="0" borderId="30" xfId="0" applyNumberFormat="1" applyFont="1" applyFill="1" applyBorder="1" applyAlignment="1" applyProtection="1">
      <alignment horizontal="left"/>
      <protection/>
    </xf>
    <xf numFmtId="0" fontId="50" fillId="0" borderId="30" xfId="0" applyNumberFormat="1" applyFont="1" applyFill="1" applyBorder="1" applyAlignment="1" applyProtection="1">
      <alignment wrapText="1"/>
      <protection/>
    </xf>
    <xf numFmtId="3" fontId="47" fillId="0" borderId="30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wrapText="1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48" fillId="0" borderId="31" xfId="0" applyNumberFormat="1" applyFont="1" applyFill="1" applyBorder="1" applyAlignment="1" applyProtection="1">
      <alignment wrapText="1"/>
      <protection/>
    </xf>
    <xf numFmtId="3" fontId="49" fillId="0" borderId="31" xfId="0" applyNumberFormat="1" applyFont="1" applyFill="1" applyBorder="1" applyAlignment="1" applyProtection="1">
      <alignment/>
      <protection/>
    </xf>
    <xf numFmtId="3" fontId="49" fillId="0" borderId="29" xfId="0" applyNumberFormat="1" applyFont="1" applyFill="1" applyBorder="1" applyAlignment="1" applyProtection="1">
      <alignment/>
      <protection/>
    </xf>
    <xf numFmtId="0" fontId="48" fillId="0" borderId="27" xfId="0" applyNumberFormat="1" applyFont="1" applyFill="1" applyBorder="1" applyAlignment="1" applyProtection="1">
      <alignment horizontal="center"/>
      <protection/>
    </xf>
    <xf numFmtId="0" fontId="48" fillId="0" borderId="30" xfId="0" applyNumberFormat="1" applyFont="1" applyFill="1" applyBorder="1" applyAlignment="1" applyProtection="1">
      <alignment horizontal="center"/>
      <protection/>
    </xf>
    <xf numFmtId="0" fontId="48" fillId="0" borderId="29" xfId="0" applyNumberFormat="1" applyFont="1" applyFill="1" applyBorder="1" applyAlignment="1" applyProtection="1">
      <alignment wrapText="1"/>
      <protection/>
    </xf>
    <xf numFmtId="0" fontId="26" fillId="0" borderId="30" xfId="0" applyNumberFormat="1" applyFont="1" applyFill="1" applyBorder="1" applyAlignment="1" applyProtection="1">
      <alignment horizontal="left"/>
      <protection/>
    </xf>
    <xf numFmtId="0" fontId="26" fillId="22" borderId="30" xfId="0" applyNumberFormat="1" applyFont="1" applyFill="1" applyBorder="1" applyAlignment="1" applyProtection="1">
      <alignment horizontal="center" vertical="center" wrapText="1"/>
      <protection/>
    </xf>
    <xf numFmtId="0" fontId="26" fillId="0" borderId="31" xfId="0" applyNumberFormat="1" applyFont="1" applyFill="1" applyBorder="1" applyAlignment="1" applyProtection="1">
      <alignment wrapText="1"/>
      <protection/>
    </xf>
    <xf numFmtId="3" fontId="47" fillId="0" borderId="31" xfId="0" applyNumberFormat="1" applyFont="1" applyFill="1" applyBorder="1" applyAlignment="1" applyProtection="1">
      <alignment/>
      <protection/>
    </xf>
    <xf numFmtId="3" fontId="49" fillId="0" borderId="29" xfId="0" applyNumberFormat="1" applyFont="1" applyBorder="1" applyAlignment="1">
      <alignment vertical="center"/>
    </xf>
    <xf numFmtId="0" fontId="47" fillId="0" borderId="30" xfId="0" applyNumberFormat="1" applyFont="1" applyBorder="1" applyAlignment="1">
      <alignment horizontal="center" vertical="center"/>
    </xf>
    <xf numFmtId="0" fontId="26" fillId="0" borderId="28" xfId="0" applyNumberFormat="1" applyFont="1" applyFill="1" applyBorder="1" applyAlignment="1" applyProtection="1">
      <alignment wrapText="1"/>
      <protection/>
    </xf>
    <xf numFmtId="3" fontId="49" fillId="28" borderId="17" xfId="0" applyNumberFormat="1" applyFont="1" applyFill="1" applyBorder="1" applyAlignment="1" applyProtection="1">
      <alignment/>
      <protection/>
    </xf>
    <xf numFmtId="3" fontId="47" fillId="28" borderId="17" xfId="0" applyNumberFormat="1" applyFont="1" applyFill="1" applyBorder="1" applyAlignment="1" applyProtection="1">
      <alignment/>
      <protection/>
    </xf>
    <xf numFmtId="3" fontId="21" fillId="0" borderId="32" xfId="0" applyNumberFormat="1" applyFont="1" applyBorder="1" applyAlignment="1">
      <alignment horizontal="right" vertical="center" wrapText="1"/>
    </xf>
    <xf numFmtId="3" fontId="21" fillId="0" borderId="17" xfId="0" applyNumberFormat="1" applyFont="1" applyBorder="1" applyAlignment="1">
      <alignment horizontal="right" vertical="center" wrapText="1"/>
    </xf>
    <xf numFmtId="3" fontId="21" fillId="0" borderId="33" xfId="0" applyNumberFormat="1" applyFont="1" applyBorder="1" applyAlignment="1">
      <alignment horizontal="right" vertical="center" wrapText="1"/>
    </xf>
    <xf numFmtId="3" fontId="21" fillId="0" borderId="17" xfId="0" applyNumberFormat="1" applyFont="1" applyBorder="1" applyAlignment="1">
      <alignment horizontal="right" wrapText="1"/>
    </xf>
    <xf numFmtId="3" fontId="21" fillId="0" borderId="32" xfId="0" applyNumberFormat="1" applyFont="1" applyBorder="1" applyAlignment="1">
      <alignment horizontal="right"/>
    </xf>
    <xf numFmtId="3" fontId="21" fillId="0" borderId="33" xfId="0" applyNumberFormat="1" applyFont="1" applyBorder="1" applyAlignment="1">
      <alignment horizontal="right"/>
    </xf>
    <xf numFmtId="3" fontId="49" fillId="0" borderId="2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justify" vertical="center"/>
      <protection/>
    </xf>
    <xf numFmtId="0" fontId="25" fillId="0" borderId="0" xfId="0" applyNumberFormat="1" applyFont="1" applyFill="1" applyBorder="1" applyAlignment="1" applyProtection="1">
      <alignment horizontal="right" vertical="center"/>
      <protection/>
    </xf>
    <xf numFmtId="0" fontId="26" fillId="28" borderId="30" xfId="0" applyNumberFormat="1" applyFont="1" applyFill="1" applyBorder="1" applyAlignment="1" applyProtection="1">
      <alignment horizontal="left"/>
      <protection/>
    </xf>
    <xf numFmtId="0" fontId="50" fillId="28" borderId="30" xfId="0" applyNumberFormat="1" applyFont="1" applyFill="1" applyBorder="1" applyAlignment="1" applyProtection="1">
      <alignment wrapText="1"/>
      <protection/>
    </xf>
    <xf numFmtId="0" fontId="26" fillId="28" borderId="30" xfId="0" applyNumberFormat="1" applyFont="1" applyFill="1" applyBorder="1" applyAlignment="1" applyProtection="1">
      <alignment horizontal="center" vertical="center" wrapText="1"/>
      <protection/>
    </xf>
    <xf numFmtId="0" fontId="26" fillId="28" borderId="17" xfId="0" applyNumberFormat="1" applyFont="1" applyFill="1" applyBorder="1" applyAlignment="1" applyProtection="1">
      <alignment horizontal="center" vertical="center" wrapText="1"/>
      <protection/>
    </xf>
    <xf numFmtId="0" fontId="26" fillId="28" borderId="27" xfId="0" applyNumberFormat="1" applyFont="1" applyFill="1" applyBorder="1" applyAlignment="1" applyProtection="1">
      <alignment horizontal="center"/>
      <protection/>
    </xf>
    <xf numFmtId="0" fontId="26" fillId="28" borderId="27" xfId="0" applyNumberFormat="1" applyFont="1" applyFill="1" applyBorder="1" applyAlignment="1" applyProtection="1">
      <alignment wrapText="1"/>
      <protection/>
    </xf>
    <xf numFmtId="3" fontId="47" fillId="28" borderId="27" xfId="0" applyNumberFormat="1" applyFont="1" applyFill="1" applyBorder="1" applyAlignment="1" applyProtection="1">
      <alignment/>
      <protection/>
    </xf>
    <xf numFmtId="0" fontId="26" fillId="28" borderId="17" xfId="0" applyNumberFormat="1" applyFont="1" applyFill="1" applyBorder="1" applyAlignment="1" applyProtection="1">
      <alignment horizontal="center"/>
      <protection/>
    </xf>
    <xf numFmtId="0" fontId="26" fillId="28" borderId="17" xfId="0" applyNumberFormat="1" applyFont="1" applyFill="1" applyBorder="1" applyAlignment="1" applyProtection="1">
      <alignment wrapText="1"/>
      <protection/>
    </xf>
    <xf numFmtId="3" fontId="59" fillId="28" borderId="17" xfId="0" applyNumberFormat="1" applyFont="1" applyFill="1" applyBorder="1" applyAlignment="1" applyProtection="1">
      <alignment/>
      <protection/>
    </xf>
    <xf numFmtId="3" fontId="49" fillId="28" borderId="17" xfId="0" applyNumberFormat="1" applyFont="1" applyFill="1" applyBorder="1" applyAlignment="1">
      <alignment vertical="center"/>
    </xf>
    <xf numFmtId="0" fontId="47" fillId="28" borderId="30" xfId="0" applyNumberFormat="1" applyFont="1" applyFill="1" applyBorder="1" applyAlignment="1">
      <alignment horizontal="center" vertical="center"/>
    </xf>
    <xf numFmtId="0" fontId="26" fillId="28" borderId="30" xfId="0" applyNumberFormat="1" applyFont="1" applyFill="1" applyBorder="1" applyAlignment="1" applyProtection="1">
      <alignment wrapText="1"/>
      <protection/>
    </xf>
    <xf numFmtId="3" fontId="47" fillId="28" borderId="30" xfId="0" applyNumberFormat="1" applyFont="1" applyFill="1" applyBorder="1" applyAlignment="1" applyProtection="1">
      <alignment/>
      <protection/>
    </xf>
    <xf numFmtId="3" fontId="21" fillId="0" borderId="0" xfId="0" applyNumberFormat="1" applyFont="1" applyAlignment="1">
      <alignment/>
    </xf>
    <xf numFmtId="0" fontId="26" fillId="22" borderId="27" xfId="0" applyNumberFormat="1" applyFont="1" applyFill="1" applyBorder="1" applyAlignment="1" applyProtection="1">
      <alignment horizontal="center" vertical="center" wrapText="1"/>
      <protection/>
    </xf>
    <xf numFmtId="0" fontId="26" fillId="28" borderId="34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/>
    </xf>
    <xf numFmtId="0" fontId="46" fillId="0" borderId="35" xfId="0" applyFont="1" applyBorder="1" applyAlignment="1">
      <alignment horizontal="center" vertical="center" wrapText="1"/>
    </xf>
    <xf numFmtId="3" fontId="21" fillId="0" borderId="16" xfId="0" applyNumberFormat="1" applyFont="1" applyBorder="1" applyAlignment="1">
      <alignment horizontal="center" vertical="center" wrapText="1"/>
    </xf>
    <xf numFmtId="3" fontId="21" fillId="0" borderId="16" xfId="0" applyNumberFormat="1" applyFont="1" applyBorder="1" applyAlignment="1">
      <alignment horizontal="center"/>
    </xf>
    <xf numFmtId="0" fontId="35" fillId="0" borderId="0" xfId="0" applyNumberFormat="1" applyFont="1" applyFill="1" applyBorder="1" applyAlignment="1" applyProtection="1">
      <alignment horizontal="center"/>
      <protection/>
    </xf>
    <xf numFmtId="3" fontId="47" fillId="0" borderId="34" xfId="0" applyNumberFormat="1" applyFont="1" applyFill="1" applyBorder="1" applyAlignment="1" applyProtection="1">
      <alignment/>
      <protection/>
    </xf>
    <xf numFmtId="0" fontId="45" fillId="28" borderId="21" xfId="0" applyFont="1" applyFill="1" applyBorder="1" applyAlignment="1">
      <alignment vertical="top" wrapText="1"/>
    </xf>
    <xf numFmtId="3" fontId="21" fillId="0" borderId="32" xfId="0" applyNumberFormat="1" applyFont="1" applyFill="1" applyBorder="1" applyAlignment="1">
      <alignment horizontal="right"/>
    </xf>
    <xf numFmtId="3" fontId="21" fillId="0" borderId="17" xfId="0" applyNumberFormat="1" applyFont="1" applyFill="1" applyBorder="1" applyAlignment="1">
      <alignment horizontal="right"/>
    </xf>
    <xf numFmtId="3" fontId="49" fillId="28" borderId="31" xfId="0" applyNumberFormat="1" applyFont="1" applyFill="1" applyBorder="1" applyAlignment="1">
      <alignment vertical="center"/>
    </xf>
    <xf numFmtId="3" fontId="49" fillId="28" borderId="31" xfId="0" applyNumberFormat="1" applyFont="1" applyFill="1" applyBorder="1" applyAlignment="1" applyProtection="1">
      <alignment/>
      <protection/>
    </xf>
    <xf numFmtId="4" fontId="60" fillId="0" borderId="16" xfId="0" applyNumberFormat="1" applyFont="1" applyBorder="1" applyAlignment="1">
      <alignment horizontal="right"/>
    </xf>
    <xf numFmtId="4" fontId="61" fillId="22" borderId="17" xfId="0" applyNumberFormat="1" applyFont="1" applyFill="1" applyBorder="1" applyAlignment="1" applyProtection="1">
      <alignment horizontal="center" vertical="center" wrapText="1"/>
      <protection/>
    </xf>
    <xf numFmtId="4" fontId="61" fillId="0" borderId="17" xfId="0" applyNumberFormat="1" applyFont="1" applyFill="1" applyBorder="1" applyAlignment="1" applyProtection="1">
      <alignment/>
      <protection/>
    </xf>
    <xf numFmtId="4" fontId="47" fillId="0" borderId="17" xfId="0" applyNumberFormat="1" applyFont="1" applyFill="1" applyBorder="1" applyAlignment="1" applyProtection="1">
      <alignment/>
      <protection/>
    </xf>
    <xf numFmtId="4" fontId="49" fillId="0" borderId="17" xfId="0" applyNumberFormat="1" applyFont="1" applyFill="1" applyBorder="1" applyAlignment="1" applyProtection="1">
      <alignment/>
      <protection/>
    </xf>
    <xf numFmtId="4" fontId="61" fillId="0" borderId="27" xfId="0" applyNumberFormat="1" applyFont="1" applyFill="1" applyBorder="1" applyAlignment="1" applyProtection="1">
      <alignment/>
      <protection/>
    </xf>
    <xf numFmtId="4" fontId="61" fillId="0" borderId="28" xfId="0" applyNumberFormat="1" applyFont="1" applyFill="1" applyBorder="1" applyAlignment="1" applyProtection="1">
      <alignment/>
      <protection/>
    </xf>
    <xf numFmtId="3" fontId="62" fillId="0" borderId="17" xfId="0" applyNumberFormat="1" applyFont="1" applyFill="1" applyBorder="1" applyAlignment="1" applyProtection="1">
      <alignment horizontal="right" wrapText="1"/>
      <protection/>
    </xf>
    <xf numFmtId="0" fontId="63" fillId="0" borderId="21" xfId="0" applyFont="1" applyBorder="1" applyAlignment="1">
      <alignment vertical="top" wrapText="1"/>
    </xf>
    <xf numFmtId="0" fontId="37" fillId="0" borderId="16" xfId="0" applyNumberFormat="1" applyFont="1" applyFill="1" applyBorder="1" applyAlignment="1" applyProtection="1" quotePrefix="1">
      <alignment horizontal="left" wrapText="1"/>
      <protection/>
    </xf>
    <xf numFmtId="0" fontId="38" fillId="0" borderId="15" xfId="0" applyNumberFormat="1" applyFont="1" applyFill="1" applyBorder="1" applyAlignment="1" applyProtection="1">
      <alignment wrapText="1"/>
      <protection/>
    </xf>
    <xf numFmtId="0" fontId="37" fillId="0" borderId="16" xfId="0" applyNumberFormat="1" applyFont="1" applyFill="1" applyBorder="1" applyAlignment="1" applyProtection="1">
      <alignment horizontal="left" wrapText="1"/>
      <protection/>
    </xf>
    <xf numFmtId="0" fontId="21" fillId="0" borderId="1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16" xfId="0" applyFont="1" applyBorder="1" applyAlignment="1" quotePrefix="1">
      <alignment horizontal="left"/>
    </xf>
    <xf numFmtId="0" fontId="21" fillId="0" borderId="15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0" borderId="16" xfId="0" applyNumberFormat="1" applyFont="1" applyFill="1" applyBorder="1" applyAlignment="1" applyProtection="1">
      <alignment horizontal="left" wrapText="1"/>
      <protection/>
    </xf>
    <xf numFmtId="0" fontId="36" fillId="0" borderId="15" xfId="0" applyNumberFormat="1" applyFont="1" applyFill="1" applyBorder="1" applyAlignment="1" applyProtection="1">
      <alignment wrapText="1"/>
      <protection/>
    </xf>
    <xf numFmtId="0" fontId="25" fillId="0" borderId="15" xfId="0" applyNumberFormat="1" applyFont="1" applyFill="1" applyBorder="1" applyAlignment="1" applyProtection="1">
      <alignment/>
      <protection/>
    </xf>
    <xf numFmtId="0" fontId="64" fillId="0" borderId="15" xfId="0" applyNumberFormat="1" applyFont="1" applyFill="1" applyBorder="1" applyAlignment="1" applyProtection="1" quotePrefix="1">
      <alignment horizontal="left" vertical="center" wrapText="1"/>
      <protection/>
    </xf>
    <xf numFmtId="0" fontId="51" fillId="0" borderId="15" xfId="0" applyNumberFormat="1" applyFont="1" applyFill="1" applyBorder="1" applyAlignment="1" applyProtection="1">
      <alignment horizontal="left" vertical="center" wrapText="1"/>
      <protection/>
    </xf>
    <xf numFmtId="0" fontId="51" fillId="0" borderId="15" xfId="0" applyNumberFormat="1" applyFont="1" applyFill="1" applyBorder="1" applyAlignment="1" applyProtection="1">
      <alignment horizontal="left"/>
      <protection/>
    </xf>
    <xf numFmtId="0" fontId="28" fillId="0" borderId="36" xfId="0" applyNumberFormat="1" applyFont="1" applyFill="1" applyBorder="1" applyAlignment="1" applyProtection="1" quotePrefix="1">
      <alignment horizontal="left" wrapText="1"/>
      <protection/>
    </xf>
    <xf numFmtId="0" fontId="35" fillId="0" borderId="36" xfId="0" applyNumberFormat="1" applyFont="1" applyFill="1" applyBorder="1" applyAlignment="1" applyProtection="1">
      <alignment wrapText="1"/>
      <protection/>
    </xf>
    <xf numFmtId="0" fontId="37" fillId="0" borderId="19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28" fillId="0" borderId="36" xfId="0" applyNumberFormat="1" applyFont="1" applyFill="1" applyBorder="1" applyAlignment="1" applyProtection="1">
      <alignment horizontal="center" vertical="center"/>
      <protection/>
    </xf>
    <xf numFmtId="3" fontId="21" fillId="28" borderId="17" xfId="0" applyNumberFormat="1" applyFont="1" applyFill="1" applyBorder="1" applyAlignment="1">
      <alignment horizontal="right" wrapText="1"/>
    </xf>
    <xf numFmtId="3" fontId="21" fillId="28" borderId="32" xfId="0" applyNumberFormat="1" applyFont="1" applyFill="1" applyBorder="1" applyAlignment="1">
      <alignment horizontal="right"/>
    </xf>
    <xf numFmtId="0" fontId="47" fillId="0" borderId="17" xfId="0" applyNumberFormat="1" applyFont="1" applyBorder="1" applyAlignment="1">
      <alignment horizontal="center"/>
    </xf>
    <xf numFmtId="0" fontId="47" fillId="0" borderId="17" xfId="0" applyNumberFormat="1" applyFont="1" applyBorder="1" applyAlignment="1">
      <alignment/>
    </xf>
    <xf numFmtId="3" fontId="49" fillId="28" borderId="17" xfId="0" applyNumberFormat="1" applyFont="1" applyFill="1" applyBorder="1" applyAlignment="1">
      <alignment/>
    </xf>
    <xf numFmtId="0" fontId="47" fillId="0" borderId="17" xfId="0" applyNumberFormat="1" applyFont="1" applyBorder="1" applyAlignment="1">
      <alignment horizontal="left"/>
    </xf>
    <xf numFmtId="0" fontId="47" fillId="0" borderId="29" xfId="0" applyNumberFormat="1" applyFont="1" applyBorder="1" applyAlignment="1">
      <alignment horizontal="center"/>
    </xf>
    <xf numFmtId="0" fontId="47" fillId="0" borderId="29" xfId="0" applyNumberFormat="1" applyFont="1" applyBorder="1" applyAlignment="1">
      <alignment/>
    </xf>
    <xf numFmtId="0" fontId="47" fillId="28" borderId="17" xfId="0" applyNumberFormat="1" applyFont="1" applyFill="1" applyBorder="1" applyAlignment="1" applyProtection="1">
      <alignment horizontal="center"/>
      <protection/>
    </xf>
    <xf numFmtId="0" fontId="47" fillId="28" borderId="17" xfId="0" applyNumberFormat="1" applyFont="1" applyFill="1" applyBorder="1" applyAlignment="1" applyProtection="1">
      <alignment wrapText="1"/>
      <protection/>
    </xf>
    <xf numFmtId="3" fontId="49" fillId="28" borderId="29" xfId="0" applyNumberFormat="1" applyFont="1" applyFill="1" applyBorder="1" applyAlignment="1">
      <alignment/>
    </xf>
    <xf numFmtId="3" fontId="49" fillId="28" borderId="29" xfId="0" applyNumberFormat="1" applyFont="1" applyFill="1" applyBorder="1" applyAlignment="1" applyProtection="1">
      <alignment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668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5" customWidth="1"/>
    <col min="5" max="5" width="44.7109375" style="1" customWidth="1"/>
    <col min="6" max="6" width="15.140625" style="1" bestFit="1" customWidth="1"/>
    <col min="7" max="7" width="17.28125" style="1" customWidth="1"/>
    <col min="8" max="16384" width="11.421875" style="1" customWidth="1"/>
  </cols>
  <sheetData>
    <row r="1" spans="1:7" ht="48" customHeight="1">
      <c r="A1" s="172" t="s">
        <v>64</v>
      </c>
      <c r="B1" s="172"/>
      <c r="C1" s="172"/>
      <c r="D1" s="172"/>
      <c r="E1" s="172"/>
      <c r="F1" s="172"/>
      <c r="G1" s="172"/>
    </row>
    <row r="2" spans="1:7" s="46" customFormat="1" ht="26.25" customHeight="1">
      <c r="A2" s="172" t="s">
        <v>30</v>
      </c>
      <c r="B2" s="172"/>
      <c r="C2" s="172"/>
      <c r="D2" s="172"/>
      <c r="E2" s="172"/>
      <c r="F2" s="172"/>
      <c r="G2" s="173"/>
    </row>
    <row r="3" spans="1:7" ht="25.5" customHeight="1">
      <c r="A3" s="172"/>
      <c r="B3" s="172"/>
      <c r="C3" s="172"/>
      <c r="D3" s="172"/>
      <c r="E3" s="172"/>
      <c r="F3" s="172"/>
      <c r="G3" s="172"/>
    </row>
    <row r="4" spans="1:5" ht="9" customHeight="1">
      <c r="A4" s="47"/>
      <c r="B4" s="48"/>
      <c r="C4" s="48"/>
      <c r="D4" s="48"/>
      <c r="E4" s="48"/>
    </row>
    <row r="5" spans="1:8" ht="27.75" customHeight="1">
      <c r="A5" s="49"/>
      <c r="B5" s="50"/>
      <c r="C5" s="50"/>
      <c r="D5" s="51"/>
      <c r="E5" s="52"/>
      <c r="F5" s="53" t="s">
        <v>61</v>
      </c>
      <c r="G5" s="54" t="s">
        <v>65</v>
      </c>
      <c r="H5" s="55"/>
    </row>
    <row r="6" spans="1:8" ht="27.75" customHeight="1">
      <c r="A6" s="170" t="s">
        <v>31</v>
      </c>
      <c r="B6" s="169"/>
      <c r="C6" s="169"/>
      <c r="D6" s="169"/>
      <c r="E6" s="171"/>
      <c r="F6" s="90">
        <f>6432720+2500</f>
        <v>6435220</v>
      </c>
      <c r="G6" s="90">
        <f>6397220+23000+230000+54000-2500-18000-5250-15000+200000</f>
        <v>6863470</v>
      </c>
      <c r="H6" s="70"/>
    </row>
    <row r="7" spans="1:7" ht="22.5" customHeight="1">
      <c r="A7" s="170" t="s">
        <v>0</v>
      </c>
      <c r="B7" s="169"/>
      <c r="C7" s="169"/>
      <c r="D7" s="169"/>
      <c r="E7" s="171"/>
      <c r="F7" s="90">
        <v>6435220</v>
      </c>
      <c r="G7" s="90">
        <f>6397220+23000+230000+54000-2500-18000-5250-15000+200000</f>
        <v>6863470</v>
      </c>
    </row>
    <row r="8" spans="1:7" ht="22.5" customHeight="1">
      <c r="A8" s="174" t="s">
        <v>1</v>
      </c>
      <c r="B8" s="171"/>
      <c r="C8" s="171"/>
      <c r="D8" s="171"/>
      <c r="E8" s="171"/>
      <c r="F8" s="89">
        <v>0</v>
      </c>
      <c r="G8" s="89">
        <v>0</v>
      </c>
    </row>
    <row r="9" spans="1:7" ht="22.5" customHeight="1">
      <c r="A9" s="71" t="s">
        <v>32</v>
      </c>
      <c r="B9" s="56"/>
      <c r="C9" s="56"/>
      <c r="D9" s="56"/>
      <c r="E9" s="56"/>
      <c r="F9" s="90">
        <v>6435220</v>
      </c>
      <c r="G9" s="90">
        <f>6465130+23000+230000+54000-2500-18000-5250-15000+200000</f>
        <v>6931380</v>
      </c>
    </row>
    <row r="10" spans="1:7" ht="22.5" customHeight="1">
      <c r="A10" s="168" t="s">
        <v>2</v>
      </c>
      <c r="B10" s="169"/>
      <c r="C10" s="169"/>
      <c r="D10" s="169"/>
      <c r="E10" s="175"/>
      <c r="F10" s="89">
        <f>+F9-F11</f>
        <v>6364920</v>
      </c>
      <c r="G10" s="89">
        <f>+G9-G11</f>
        <v>6702080</v>
      </c>
    </row>
    <row r="11" spans="1:7" ht="22.5" customHeight="1">
      <c r="A11" s="174" t="s">
        <v>3</v>
      </c>
      <c r="B11" s="171"/>
      <c r="C11" s="171"/>
      <c r="D11" s="171"/>
      <c r="E11" s="171"/>
      <c r="F11" s="89">
        <v>70300</v>
      </c>
      <c r="G11" s="89">
        <f>26300+203000</f>
        <v>229300</v>
      </c>
    </row>
    <row r="12" spans="1:7" ht="22.5" customHeight="1">
      <c r="A12" s="168" t="s">
        <v>4</v>
      </c>
      <c r="B12" s="169"/>
      <c r="C12" s="169"/>
      <c r="D12" s="169"/>
      <c r="E12" s="169"/>
      <c r="F12" s="90">
        <v>0</v>
      </c>
      <c r="G12" s="166">
        <f>+G6-G9</f>
        <v>-67910</v>
      </c>
    </row>
    <row r="13" spans="1:7" ht="25.5" customHeight="1">
      <c r="A13" s="172"/>
      <c r="B13" s="176"/>
      <c r="C13" s="176"/>
      <c r="D13" s="176"/>
      <c r="E13" s="176"/>
      <c r="F13" s="177"/>
      <c r="G13" s="177"/>
    </row>
    <row r="14" spans="1:7" ht="27.75" customHeight="1">
      <c r="A14" s="49"/>
      <c r="B14" s="50"/>
      <c r="C14" s="50"/>
      <c r="D14" s="51"/>
      <c r="E14" s="52"/>
      <c r="F14" s="53" t="s">
        <v>61</v>
      </c>
      <c r="G14" s="54" t="s">
        <v>65</v>
      </c>
    </row>
    <row r="15" spans="1:7" ht="22.5" customHeight="1">
      <c r="A15" s="178" t="s">
        <v>48</v>
      </c>
      <c r="B15" s="179"/>
      <c r="C15" s="179"/>
      <c r="D15" s="179"/>
      <c r="E15" s="180"/>
      <c r="F15" s="59"/>
      <c r="G15" s="159">
        <v>67909.67</v>
      </c>
    </row>
    <row r="16" spans="1:7" s="41" customFormat="1" ht="25.5" customHeight="1">
      <c r="A16" s="181" t="s">
        <v>66</v>
      </c>
      <c r="B16" s="182"/>
      <c r="C16" s="182"/>
      <c r="D16" s="182"/>
      <c r="E16" s="182"/>
      <c r="F16" s="183"/>
      <c r="G16" s="183"/>
    </row>
    <row r="17" spans="1:7" s="41" customFormat="1" ht="27.75" customHeight="1">
      <c r="A17" s="49"/>
      <c r="B17" s="50"/>
      <c r="C17" s="50"/>
      <c r="D17" s="51"/>
      <c r="E17" s="52"/>
      <c r="F17" s="53" t="s">
        <v>61</v>
      </c>
      <c r="G17" s="54" t="s">
        <v>65</v>
      </c>
    </row>
    <row r="18" spans="1:7" s="41" customFormat="1" ht="22.5" customHeight="1">
      <c r="A18" s="170" t="s">
        <v>5</v>
      </c>
      <c r="B18" s="169"/>
      <c r="C18" s="169"/>
      <c r="D18" s="169"/>
      <c r="E18" s="169"/>
      <c r="F18" s="57"/>
      <c r="G18" s="57"/>
    </row>
    <row r="19" spans="1:7" s="41" customFormat="1" ht="22.5" customHeight="1">
      <c r="A19" s="170" t="s">
        <v>6</v>
      </c>
      <c r="B19" s="169"/>
      <c r="C19" s="169"/>
      <c r="D19" s="169"/>
      <c r="E19" s="169"/>
      <c r="F19" s="57"/>
      <c r="G19" s="57"/>
    </row>
    <row r="20" spans="1:7" s="41" customFormat="1" ht="22.5" customHeight="1">
      <c r="A20" s="168" t="s">
        <v>7</v>
      </c>
      <c r="B20" s="169"/>
      <c r="C20" s="169"/>
      <c r="D20" s="169"/>
      <c r="E20" s="169"/>
      <c r="F20" s="57"/>
      <c r="G20" s="57"/>
    </row>
    <row r="21" spans="1:7" s="41" customFormat="1" ht="15" customHeight="1">
      <c r="A21" s="60"/>
      <c r="B21" s="61"/>
      <c r="C21" s="58"/>
      <c r="D21" s="62"/>
      <c r="E21" s="61"/>
      <c r="F21" s="63"/>
      <c r="G21" s="63"/>
    </row>
    <row r="22" spans="1:7" s="41" customFormat="1" ht="22.5" customHeight="1">
      <c r="A22" s="168" t="s">
        <v>8</v>
      </c>
      <c r="B22" s="169"/>
      <c r="C22" s="169"/>
      <c r="D22" s="169"/>
      <c r="E22" s="169"/>
      <c r="F22" s="57">
        <f>SUM(F12,F15,F20)</f>
        <v>0</v>
      </c>
      <c r="G22" s="57">
        <f>SUM(G12,G15,G20)</f>
        <v>-0.33000000000174623</v>
      </c>
    </row>
    <row r="23" spans="1:5" s="41" customFormat="1" ht="18" customHeight="1">
      <c r="A23" s="64"/>
      <c r="B23" s="48"/>
      <c r="C23" s="48"/>
      <c r="D23" s="48"/>
      <c r="E23" s="48"/>
    </row>
    <row r="24" spans="5:6" ht="12.75">
      <c r="E24" s="129"/>
      <c r="F24" s="42"/>
    </row>
    <row r="25" spans="5:7" ht="12.75">
      <c r="E25"/>
      <c r="G25" s="130"/>
    </row>
    <row r="26" ht="12.75">
      <c r="E26" s="129"/>
    </row>
    <row r="27" ht="12.75">
      <c r="E27"/>
    </row>
    <row r="28" ht="12.75">
      <c r="E28" s="129"/>
    </row>
    <row r="29" ht="12.75">
      <c r="E29"/>
    </row>
    <row r="30" ht="12.75">
      <c r="E30" s="42"/>
    </row>
    <row r="31" ht="12.75">
      <c r="E31"/>
    </row>
    <row r="32" ht="12.75">
      <c r="E32" s="130"/>
    </row>
  </sheetData>
  <sheetProtection/>
  <mergeCells count="16">
    <mergeCell ref="A13:G13"/>
    <mergeCell ref="A22:E22"/>
    <mergeCell ref="A18:E18"/>
    <mergeCell ref="A19:E19"/>
    <mergeCell ref="A20:E20"/>
    <mergeCell ref="A15:E15"/>
    <mergeCell ref="A16:G16"/>
    <mergeCell ref="A12:E12"/>
    <mergeCell ref="A7:E7"/>
    <mergeCell ref="A1:G1"/>
    <mergeCell ref="A2:G2"/>
    <mergeCell ref="A3:G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7"/>
  <sheetViews>
    <sheetView zoomScaleSheetLayoutView="100" zoomScalePageLayoutView="0" workbookViewId="0" topLeftCell="A1">
      <selection activeCell="D12" sqref="D12"/>
    </sheetView>
  </sheetViews>
  <sheetFormatPr defaultColWidth="11.421875" defaultRowHeight="12.75"/>
  <cols>
    <col min="1" max="1" width="16.28125" style="12" customWidth="1"/>
    <col min="2" max="3" width="14.28125" style="12" customWidth="1"/>
    <col min="4" max="4" width="17.57421875" style="42" customWidth="1"/>
    <col min="5" max="5" width="14.57421875" style="1" customWidth="1"/>
    <col min="6" max="6" width="14.28125" style="1" customWidth="1"/>
    <col min="7" max="7" width="17.57421875" style="1" customWidth="1"/>
    <col min="8" max="8" width="17.57421875" style="65" customWidth="1"/>
    <col min="9" max="9" width="14.57421875" style="1" customWidth="1"/>
    <col min="10" max="10" width="7.8515625" style="1" customWidth="1"/>
    <col min="11" max="11" width="14.28125" style="1" customWidth="1"/>
    <col min="12" max="12" width="7.8515625" style="1" customWidth="1"/>
    <col min="13" max="16384" width="11.421875" style="1" customWidth="1"/>
  </cols>
  <sheetData>
    <row r="1" spans="1:9" ht="24" customHeight="1">
      <c r="A1" s="172" t="s">
        <v>67</v>
      </c>
      <c r="B1" s="172"/>
      <c r="C1" s="172"/>
      <c r="D1" s="172"/>
      <c r="E1" s="172"/>
      <c r="F1" s="172"/>
      <c r="G1" s="172"/>
      <c r="H1" s="172"/>
      <c r="I1" s="172"/>
    </row>
    <row r="2" spans="1:9" s="2" customFormat="1" ht="13.5" thickBot="1">
      <c r="A2" s="9"/>
      <c r="H2" s="148"/>
      <c r="I2" s="10" t="s">
        <v>9</v>
      </c>
    </row>
    <row r="3" spans="1:9" s="2" customFormat="1" ht="24.75" thickBot="1">
      <c r="A3" s="79" t="s">
        <v>10</v>
      </c>
      <c r="B3" s="186" t="s">
        <v>53</v>
      </c>
      <c r="C3" s="187"/>
      <c r="D3" s="187"/>
      <c r="E3" s="187"/>
      <c r="F3" s="187"/>
      <c r="G3" s="187"/>
      <c r="H3" s="187"/>
      <c r="I3" s="188"/>
    </row>
    <row r="4" spans="1:9" s="2" customFormat="1" ht="60.75" thickBot="1">
      <c r="A4" s="80" t="s">
        <v>11</v>
      </c>
      <c r="B4" s="76" t="s">
        <v>12</v>
      </c>
      <c r="C4" s="77" t="s">
        <v>13</v>
      </c>
      <c r="D4" s="77" t="s">
        <v>14</v>
      </c>
      <c r="E4" s="77" t="s">
        <v>15</v>
      </c>
      <c r="F4" s="77" t="s">
        <v>16</v>
      </c>
      <c r="G4" s="77" t="s">
        <v>17</v>
      </c>
      <c r="H4" s="149" t="s">
        <v>59</v>
      </c>
      <c r="I4" s="78" t="s">
        <v>18</v>
      </c>
    </row>
    <row r="5" spans="1:9" s="2" customFormat="1" ht="28.5" customHeight="1">
      <c r="A5" s="75" t="s">
        <v>71</v>
      </c>
      <c r="B5" s="122"/>
      <c r="C5" s="123">
        <v>8000</v>
      </c>
      <c r="D5" s="123"/>
      <c r="E5" s="123"/>
      <c r="F5" s="123"/>
      <c r="G5" s="123"/>
      <c r="H5" s="150"/>
      <c r="I5" s="124"/>
    </row>
    <row r="6" spans="1:9" s="2" customFormat="1" ht="28.5" customHeight="1">
      <c r="A6" s="75" t="s">
        <v>72</v>
      </c>
      <c r="B6" s="122"/>
      <c r="C6" s="72"/>
      <c r="D6" s="125">
        <v>420000</v>
      </c>
      <c r="E6" s="123"/>
      <c r="F6" s="123"/>
      <c r="G6" s="123"/>
      <c r="H6" s="150"/>
      <c r="I6" s="124"/>
    </row>
    <row r="7" spans="1:11" s="2" customFormat="1" ht="24" customHeight="1">
      <c r="A7" s="75" t="s">
        <v>73</v>
      </c>
      <c r="B7" s="122"/>
      <c r="C7" s="72"/>
      <c r="D7" s="125"/>
      <c r="E7" s="123"/>
      <c r="F7" s="123"/>
      <c r="G7" s="123">
        <v>30000</v>
      </c>
      <c r="H7" s="150"/>
      <c r="I7" s="124"/>
      <c r="K7" s="145"/>
    </row>
    <row r="8" spans="1:9" s="2" customFormat="1" ht="24" customHeight="1">
      <c r="A8" s="154" t="s">
        <v>74</v>
      </c>
      <c r="B8" s="122"/>
      <c r="C8" s="72"/>
      <c r="D8" s="125"/>
      <c r="E8" s="123">
        <v>0</v>
      </c>
      <c r="F8" s="123"/>
      <c r="G8" s="123"/>
      <c r="H8" s="150"/>
      <c r="I8" s="124"/>
    </row>
    <row r="9" spans="1:9" s="2" customFormat="1" ht="19.5" customHeight="1">
      <c r="A9" s="75" t="s">
        <v>75</v>
      </c>
      <c r="B9" s="122"/>
      <c r="C9" s="72"/>
      <c r="D9" s="193">
        <v>5000</v>
      </c>
      <c r="E9" s="123"/>
      <c r="F9" s="123"/>
      <c r="G9" s="123"/>
      <c r="H9" s="150"/>
      <c r="I9" s="124"/>
    </row>
    <row r="10" spans="1:9" s="2" customFormat="1" ht="22.5" customHeight="1">
      <c r="A10" s="75" t="s">
        <v>76</v>
      </c>
      <c r="B10" s="122"/>
      <c r="C10" s="72">
        <v>5000</v>
      </c>
      <c r="D10" s="125"/>
      <c r="E10" s="123"/>
      <c r="F10" s="123"/>
      <c r="G10" s="123"/>
      <c r="H10" s="150"/>
      <c r="I10" s="124"/>
    </row>
    <row r="11" spans="1:9" s="2" customFormat="1" ht="22.5" customHeight="1">
      <c r="A11" s="75" t="s">
        <v>77</v>
      </c>
      <c r="B11" s="122"/>
      <c r="C11" s="72"/>
      <c r="D11" s="125"/>
      <c r="E11" s="123"/>
      <c r="F11" s="123">
        <v>7000</v>
      </c>
      <c r="G11" s="123"/>
      <c r="H11" s="150"/>
      <c r="I11" s="124"/>
    </row>
    <row r="12" spans="1:9" s="2" customFormat="1" ht="21" customHeight="1">
      <c r="A12" s="75" t="s">
        <v>78</v>
      </c>
      <c r="B12" s="126"/>
      <c r="C12" s="72"/>
      <c r="D12" s="72"/>
      <c r="E12" s="72"/>
      <c r="F12" s="72">
        <v>10000</v>
      </c>
      <c r="G12" s="72"/>
      <c r="H12" s="151"/>
      <c r="I12" s="127"/>
    </row>
    <row r="13" spans="1:9" s="2" customFormat="1" ht="21" customHeight="1">
      <c r="A13" s="167" t="s">
        <v>79</v>
      </c>
      <c r="B13" s="126"/>
      <c r="C13" s="72"/>
      <c r="D13" s="72"/>
      <c r="E13" s="72"/>
      <c r="F13" s="72">
        <v>5000</v>
      </c>
      <c r="G13" s="72"/>
      <c r="H13" s="151"/>
      <c r="I13" s="127"/>
    </row>
    <row r="14" spans="1:9" s="2" customFormat="1" ht="22.5" customHeight="1">
      <c r="A14" s="75" t="s">
        <v>80</v>
      </c>
      <c r="B14" s="126"/>
      <c r="C14" s="72"/>
      <c r="D14" s="72"/>
      <c r="E14" s="72">
        <v>110000</v>
      </c>
      <c r="F14" s="72"/>
      <c r="G14" s="72"/>
      <c r="H14" s="151">
        <v>5160000</v>
      </c>
      <c r="I14" s="127"/>
    </row>
    <row r="15" spans="1:9" s="2" customFormat="1" ht="22.5" customHeight="1">
      <c r="A15" s="75" t="s">
        <v>80</v>
      </c>
      <c r="B15" s="126"/>
      <c r="C15" s="72"/>
      <c r="D15" s="72"/>
      <c r="E15" s="72">
        <v>170000</v>
      </c>
      <c r="F15" s="72"/>
      <c r="G15" s="72"/>
      <c r="H15" s="151"/>
      <c r="I15" s="127"/>
    </row>
    <row r="16" spans="1:9" s="2" customFormat="1" ht="22.5" customHeight="1">
      <c r="A16" s="75" t="s">
        <v>81</v>
      </c>
      <c r="B16" s="155">
        <v>20300</v>
      </c>
      <c r="C16" s="72"/>
      <c r="D16" s="72"/>
      <c r="E16" s="156">
        <v>29200</v>
      </c>
      <c r="F16" s="72"/>
      <c r="G16" s="72"/>
      <c r="H16" s="151"/>
      <c r="I16" s="127"/>
    </row>
    <row r="17" spans="1:9" s="2" customFormat="1" ht="26.25" customHeight="1">
      <c r="A17" s="75" t="s">
        <v>82</v>
      </c>
      <c r="B17" s="126">
        <v>25000</v>
      </c>
      <c r="C17" s="72"/>
      <c r="D17" s="72"/>
      <c r="E17" s="72"/>
      <c r="F17" s="72"/>
      <c r="G17" s="72"/>
      <c r="H17" s="151"/>
      <c r="I17" s="127"/>
    </row>
    <row r="18" spans="1:9" s="2" customFormat="1" ht="20.25" customHeight="1">
      <c r="A18" s="75" t="s">
        <v>83</v>
      </c>
      <c r="B18" s="126"/>
      <c r="C18" s="72"/>
      <c r="D18" s="72"/>
      <c r="E18" s="72">
        <v>20000</v>
      </c>
      <c r="F18" s="72"/>
      <c r="G18" s="72"/>
      <c r="H18" s="151"/>
      <c r="I18" s="127"/>
    </row>
    <row r="19" spans="1:9" s="2" customFormat="1" ht="19.5">
      <c r="A19" s="75" t="s">
        <v>84</v>
      </c>
      <c r="B19" s="194">
        <v>254830</v>
      </c>
      <c r="C19" s="72"/>
      <c r="D19" s="72"/>
      <c r="E19" s="72">
        <v>548140</v>
      </c>
      <c r="F19" s="72"/>
      <c r="G19" s="72"/>
      <c r="H19" s="151"/>
      <c r="I19" s="127"/>
    </row>
    <row r="20" spans="1:9" s="2" customFormat="1" ht="29.25">
      <c r="A20" s="75" t="s">
        <v>85</v>
      </c>
      <c r="B20" s="126"/>
      <c r="C20" s="72"/>
      <c r="D20" s="72"/>
      <c r="E20" s="72">
        <v>1000</v>
      </c>
      <c r="F20" s="72"/>
      <c r="G20" s="72"/>
      <c r="H20" s="151"/>
      <c r="I20" s="127"/>
    </row>
    <row r="21" spans="1:9" s="2" customFormat="1" ht="30" thickBot="1">
      <c r="A21" s="75" t="s">
        <v>86</v>
      </c>
      <c r="B21" s="126"/>
      <c r="C21" s="72"/>
      <c r="D21" s="72"/>
      <c r="E21" s="72">
        <v>35000</v>
      </c>
      <c r="F21" s="72"/>
      <c r="G21" s="72"/>
      <c r="H21" s="151"/>
      <c r="I21" s="127"/>
    </row>
    <row r="22" spans="1:9" s="2" customFormat="1" ht="24" customHeight="1" thickBot="1">
      <c r="A22" s="81" t="s">
        <v>19</v>
      </c>
      <c r="B22" s="73">
        <f>SUM(B5:B21)</f>
        <v>300130</v>
      </c>
      <c r="C22" s="73">
        <f>SUM(C5:C21)</f>
        <v>13000</v>
      </c>
      <c r="D22" s="73">
        <f>SUM(D5:D21)</f>
        <v>425000</v>
      </c>
      <c r="E22" s="73">
        <f>SUM(E5:E21)</f>
        <v>913340</v>
      </c>
      <c r="F22" s="73">
        <f>SUM(F5:F21)</f>
        <v>22000</v>
      </c>
      <c r="G22" s="73">
        <f>SUM(G5:G21)</f>
        <v>30000</v>
      </c>
      <c r="H22" s="73">
        <f>SUM(H5:H21)</f>
        <v>5160000</v>
      </c>
      <c r="I22" s="74">
        <f>SUM(I5:I21)</f>
        <v>0</v>
      </c>
    </row>
    <row r="23" spans="1:9" s="2" customFormat="1" ht="22.5" customHeight="1" thickBot="1">
      <c r="A23" s="81" t="s">
        <v>54</v>
      </c>
      <c r="B23" s="189">
        <f>B22+C22+D22+E22+F22+G22+I22+H22</f>
        <v>6863470</v>
      </c>
      <c r="C23" s="190"/>
      <c r="D23" s="190"/>
      <c r="E23" s="190"/>
      <c r="F23" s="190"/>
      <c r="G23" s="190"/>
      <c r="H23" s="190"/>
      <c r="I23" s="191"/>
    </row>
    <row r="24" spans="1:9" ht="12.75">
      <c r="A24" s="6"/>
      <c r="B24" s="6"/>
      <c r="C24" s="6"/>
      <c r="D24" s="7"/>
      <c r="E24" s="11"/>
      <c r="I24" s="10"/>
    </row>
    <row r="25" spans="2:5" ht="13.5" customHeight="1">
      <c r="B25" s="15"/>
      <c r="D25" s="19"/>
      <c r="E25" s="24"/>
    </row>
    <row r="26" spans="3:5" ht="13.5" customHeight="1">
      <c r="C26" s="15"/>
      <c r="D26" s="19"/>
      <c r="E26" s="25"/>
    </row>
    <row r="27" spans="3:5" ht="13.5" customHeight="1">
      <c r="C27" s="15"/>
      <c r="D27" s="20"/>
      <c r="E27" s="18"/>
    </row>
    <row r="28" spans="4:5" ht="13.5" customHeight="1">
      <c r="D28" s="13"/>
      <c r="E28" s="14"/>
    </row>
    <row r="29" spans="2:5" ht="13.5" customHeight="1">
      <c r="B29" s="15"/>
      <c r="D29" s="13"/>
      <c r="E29" s="16"/>
    </row>
    <row r="30" spans="3:5" ht="13.5" customHeight="1">
      <c r="C30" s="15"/>
      <c r="D30" s="13"/>
      <c r="E30" s="24"/>
    </row>
    <row r="31" spans="3:5" ht="13.5" customHeight="1">
      <c r="C31" s="15"/>
      <c r="D31" s="20"/>
      <c r="E31" s="18"/>
    </row>
    <row r="32" spans="4:5" ht="13.5" customHeight="1">
      <c r="D32" s="19"/>
      <c r="E32" s="14"/>
    </row>
    <row r="33" spans="3:5" ht="13.5" customHeight="1">
      <c r="C33" s="15"/>
      <c r="D33" s="19"/>
      <c r="E33" s="24"/>
    </row>
    <row r="34" spans="4:5" ht="22.5" customHeight="1">
      <c r="D34" s="20"/>
      <c r="E34" s="23"/>
    </row>
    <row r="35" spans="4:5" ht="13.5" customHeight="1">
      <c r="D35" s="13"/>
      <c r="E35" s="14"/>
    </row>
    <row r="36" spans="4:5" ht="13.5" customHeight="1">
      <c r="D36" s="20"/>
      <c r="E36" s="18"/>
    </row>
    <row r="37" spans="4:5" ht="13.5" customHeight="1">
      <c r="D37" s="13"/>
      <c r="E37" s="14"/>
    </row>
    <row r="38" spans="4:5" ht="13.5" customHeight="1">
      <c r="D38" s="13"/>
      <c r="E38" s="14"/>
    </row>
    <row r="39" spans="1:5" ht="13.5" customHeight="1">
      <c r="A39" s="15"/>
      <c r="D39" s="26"/>
      <c r="E39" s="24"/>
    </row>
    <row r="40" spans="2:5" ht="13.5" customHeight="1">
      <c r="B40" s="15"/>
      <c r="C40" s="15"/>
      <c r="D40" s="27"/>
      <c r="E40" s="24"/>
    </row>
    <row r="41" spans="2:5" ht="13.5" customHeight="1">
      <c r="B41" s="15"/>
      <c r="C41" s="15"/>
      <c r="D41" s="27"/>
      <c r="E41" s="16"/>
    </row>
    <row r="42" spans="2:5" ht="13.5" customHeight="1">
      <c r="B42" s="15"/>
      <c r="C42" s="15"/>
      <c r="D42" s="20"/>
      <c r="E42" s="21"/>
    </row>
    <row r="43" spans="4:5" ht="12.75">
      <c r="D43" s="13"/>
      <c r="E43" s="14"/>
    </row>
    <row r="44" spans="2:5" ht="12.75">
      <c r="B44" s="15"/>
      <c r="D44" s="13"/>
      <c r="E44" s="24"/>
    </row>
    <row r="45" spans="3:5" ht="12.75">
      <c r="C45" s="15"/>
      <c r="D45" s="13"/>
      <c r="E45" s="16"/>
    </row>
    <row r="46" spans="3:5" ht="12.75">
      <c r="C46" s="15"/>
      <c r="D46" s="20"/>
      <c r="E46" s="18"/>
    </row>
    <row r="47" spans="4:5" ht="12.75">
      <c r="D47" s="13"/>
      <c r="E47" s="14"/>
    </row>
    <row r="48" spans="4:5" ht="12.75">
      <c r="D48" s="13"/>
      <c r="E48" s="14"/>
    </row>
    <row r="49" spans="4:5" ht="12.75">
      <c r="D49" s="28"/>
      <c r="E49" s="29"/>
    </row>
    <row r="50" spans="4:5" ht="12.75">
      <c r="D50" s="13"/>
      <c r="E50" s="14"/>
    </row>
    <row r="51" spans="4:5" ht="12.75">
      <c r="D51" s="13"/>
      <c r="E51" s="14"/>
    </row>
    <row r="52" spans="4:5" ht="12.75">
      <c r="D52" s="13"/>
      <c r="E52" s="14"/>
    </row>
    <row r="53" spans="4:5" ht="12.75">
      <c r="D53" s="20"/>
      <c r="E53" s="18"/>
    </row>
    <row r="54" spans="4:5" ht="12.75">
      <c r="D54" s="13"/>
      <c r="E54" s="14"/>
    </row>
    <row r="55" spans="4:5" ht="12.75">
      <c r="D55" s="20"/>
      <c r="E55" s="18"/>
    </row>
    <row r="56" spans="4:5" ht="12.75">
      <c r="D56" s="13"/>
      <c r="E56" s="14"/>
    </row>
    <row r="57" spans="4:5" ht="12.75">
      <c r="D57" s="13"/>
      <c r="E57" s="14"/>
    </row>
    <row r="58" spans="4:5" ht="12.75">
      <c r="D58" s="13"/>
      <c r="E58" s="14"/>
    </row>
    <row r="59" spans="4:5" ht="12.75">
      <c r="D59" s="13"/>
      <c r="E59" s="14"/>
    </row>
    <row r="60" spans="1:5" ht="28.5" customHeight="1">
      <c r="A60" s="30"/>
      <c r="B60" s="30"/>
      <c r="C60" s="30"/>
      <c r="D60" s="31"/>
      <c r="E60" s="32"/>
    </row>
    <row r="61" spans="3:5" ht="12.75">
      <c r="C61" s="15"/>
      <c r="D61" s="13"/>
      <c r="E61" s="16"/>
    </row>
    <row r="62" spans="4:5" ht="12.75">
      <c r="D62" s="33"/>
      <c r="E62" s="34"/>
    </row>
    <row r="63" spans="4:5" ht="12.75">
      <c r="D63" s="13"/>
      <c r="E63" s="14"/>
    </row>
    <row r="64" spans="4:5" ht="12.75">
      <c r="D64" s="28"/>
      <c r="E64" s="29"/>
    </row>
    <row r="65" spans="4:5" ht="12.75">
      <c r="D65" s="28"/>
      <c r="E65" s="29"/>
    </row>
    <row r="66" spans="4:5" ht="12.75">
      <c r="D66" s="13"/>
      <c r="E66" s="14"/>
    </row>
    <row r="67" spans="4:5" ht="12.75">
      <c r="D67" s="20"/>
      <c r="E67" s="18"/>
    </row>
    <row r="68" spans="4:5" ht="12.75">
      <c r="D68" s="13"/>
      <c r="E68" s="14"/>
    </row>
    <row r="69" spans="4:5" ht="12.75">
      <c r="D69" s="13"/>
      <c r="E69" s="14"/>
    </row>
    <row r="70" spans="4:5" ht="12.75">
      <c r="D70" s="20"/>
      <c r="E70" s="18"/>
    </row>
    <row r="71" spans="4:5" ht="12.75">
      <c r="D71" s="13"/>
      <c r="E71" s="14"/>
    </row>
    <row r="72" spans="4:5" ht="12.75">
      <c r="D72" s="28"/>
      <c r="E72" s="29"/>
    </row>
    <row r="73" spans="4:5" ht="12.75">
      <c r="D73" s="20"/>
      <c r="E73" s="34"/>
    </row>
    <row r="74" spans="4:5" ht="12.75">
      <c r="D74" s="19"/>
      <c r="E74" s="29"/>
    </row>
    <row r="75" spans="4:5" ht="12.75">
      <c r="D75" s="20"/>
      <c r="E75" s="18"/>
    </row>
    <row r="76" spans="4:5" ht="12.75">
      <c r="D76" s="13"/>
      <c r="E76" s="14"/>
    </row>
    <row r="77" spans="3:5" ht="12.75">
      <c r="C77" s="15"/>
      <c r="D77" s="13"/>
      <c r="E77" s="16"/>
    </row>
    <row r="78" spans="4:5" ht="12.75">
      <c r="D78" s="19"/>
      <c r="E78" s="18"/>
    </row>
    <row r="79" spans="4:5" ht="12.75">
      <c r="D79" s="19"/>
      <c r="E79" s="29"/>
    </row>
    <row r="80" spans="3:5" ht="12.75">
      <c r="C80" s="15"/>
      <c r="D80" s="19"/>
      <c r="E80" s="35"/>
    </row>
    <row r="81" spans="3:5" ht="12.75">
      <c r="C81" s="15"/>
      <c r="D81" s="20"/>
      <c r="E81" s="21"/>
    </row>
    <row r="82" spans="4:5" ht="12.75">
      <c r="D82" s="13"/>
      <c r="E82" s="14"/>
    </row>
    <row r="83" spans="4:5" ht="12.75">
      <c r="D83" s="33"/>
      <c r="E83" s="36"/>
    </row>
    <row r="84" spans="4:5" ht="11.25" customHeight="1">
      <c r="D84" s="28"/>
      <c r="E84" s="29"/>
    </row>
    <row r="85" spans="2:5" ht="24" customHeight="1">
      <c r="B85" s="15"/>
      <c r="D85" s="28"/>
      <c r="E85" s="37"/>
    </row>
    <row r="86" spans="3:5" ht="15" customHeight="1">
      <c r="C86" s="15"/>
      <c r="D86" s="28"/>
      <c r="E86" s="37"/>
    </row>
    <row r="87" spans="4:5" ht="11.25" customHeight="1">
      <c r="D87" s="33"/>
      <c r="E87" s="34"/>
    </row>
    <row r="88" spans="4:5" ht="12.75">
      <c r="D88" s="28"/>
      <c r="E88" s="29"/>
    </row>
    <row r="89" spans="2:5" ht="13.5" customHeight="1">
      <c r="B89" s="15"/>
      <c r="D89" s="28"/>
      <c r="E89" s="38"/>
    </row>
    <row r="90" spans="3:5" ht="12.75" customHeight="1">
      <c r="C90" s="15"/>
      <c r="D90" s="28"/>
      <c r="E90" s="16"/>
    </row>
    <row r="91" spans="3:5" ht="12.75" customHeight="1">
      <c r="C91" s="15"/>
      <c r="D91" s="20"/>
      <c r="E91" s="21"/>
    </row>
    <row r="92" spans="4:5" ht="12.75">
      <c r="D92" s="13"/>
      <c r="E92" s="14"/>
    </row>
    <row r="93" spans="3:5" ht="12.75">
      <c r="C93" s="15"/>
      <c r="D93" s="13"/>
      <c r="E93" s="35"/>
    </row>
    <row r="94" spans="4:5" ht="12.75">
      <c r="D94" s="33"/>
      <c r="E94" s="34"/>
    </row>
    <row r="95" spans="4:5" ht="12.75">
      <c r="D95" s="28"/>
      <c r="E95" s="29"/>
    </row>
    <row r="96" spans="4:5" ht="12.75">
      <c r="D96" s="13"/>
      <c r="E96" s="14"/>
    </row>
    <row r="97" spans="1:5" ht="19.5" customHeight="1">
      <c r="A97" s="39"/>
      <c r="B97" s="6"/>
      <c r="C97" s="6"/>
      <c r="D97" s="6"/>
      <c r="E97" s="24"/>
    </row>
    <row r="98" spans="1:5" ht="15" customHeight="1">
      <c r="A98" s="15"/>
      <c r="D98" s="26"/>
      <c r="E98" s="24"/>
    </row>
    <row r="99" spans="1:5" ht="12.75">
      <c r="A99" s="15"/>
      <c r="B99" s="15"/>
      <c r="D99" s="26"/>
      <c r="E99" s="16"/>
    </row>
    <row r="100" spans="3:5" ht="12.75">
      <c r="C100" s="15"/>
      <c r="D100" s="13"/>
      <c r="E100" s="24"/>
    </row>
    <row r="101" spans="4:5" ht="12.75">
      <c r="D101" s="17"/>
      <c r="E101" s="18"/>
    </row>
    <row r="102" spans="2:5" ht="12.75">
      <c r="B102" s="15"/>
      <c r="D102" s="13"/>
      <c r="E102" s="16"/>
    </row>
    <row r="103" spans="3:5" ht="12.75">
      <c r="C103" s="15"/>
      <c r="D103" s="13"/>
      <c r="E103" s="16"/>
    </row>
    <row r="104" spans="4:5" ht="12.75">
      <c r="D104" s="20"/>
      <c r="E104" s="21"/>
    </row>
    <row r="105" spans="3:5" ht="22.5" customHeight="1">
      <c r="C105" s="15"/>
      <c r="D105" s="13"/>
      <c r="E105" s="22"/>
    </row>
    <row r="106" spans="4:5" ht="12.75">
      <c r="D106" s="13"/>
      <c r="E106" s="21"/>
    </row>
    <row r="107" spans="2:5" ht="12.75">
      <c r="B107" s="15"/>
      <c r="D107" s="19"/>
      <c r="E107" s="24"/>
    </row>
    <row r="108" spans="3:5" ht="12.75">
      <c r="C108" s="15"/>
      <c r="D108" s="19"/>
      <c r="E108" s="25"/>
    </row>
    <row r="109" spans="4:5" ht="12.75">
      <c r="D109" s="20"/>
      <c r="E109" s="18"/>
    </row>
    <row r="110" spans="1:5" ht="13.5" customHeight="1">
      <c r="A110" s="15"/>
      <c r="D110" s="26"/>
      <c r="E110" s="24"/>
    </row>
    <row r="111" spans="2:5" ht="13.5" customHeight="1">
      <c r="B111" s="15"/>
      <c r="D111" s="13"/>
      <c r="E111" s="24"/>
    </row>
    <row r="112" spans="3:5" ht="13.5" customHeight="1">
      <c r="C112" s="15"/>
      <c r="D112" s="13"/>
      <c r="E112" s="16"/>
    </row>
    <row r="113" spans="3:5" ht="12.75">
      <c r="C113" s="15"/>
      <c r="D113" s="20"/>
      <c r="E113" s="18"/>
    </row>
    <row r="114" spans="3:5" ht="12.75">
      <c r="C114" s="15"/>
      <c r="D114" s="13"/>
      <c r="E114" s="16"/>
    </row>
    <row r="115" spans="4:5" ht="12.75">
      <c r="D115" s="33"/>
      <c r="E115" s="34"/>
    </row>
    <row r="116" spans="3:5" ht="12.75">
      <c r="C116" s="15"/>
      <c r="D116" s="19"/>
      <c r="E116" s="35"/>
    </row>
    <row r="117" spans="3:5" ht="12.75">
      <c r="C117" s="15"/>
      <c r="D117" s="20"/>
      <c r="E117" s="21"/>
    </row>
    <row r="118" spans="4:5" ht="12.75">
      <c r="D118" s="33"/>
      <c r="E118" s="40"/>
    </row>
    <row r="119" spans="2:5" ht="12.75">
      <c r="B119" s="15"/>
      <c r="D119" s="28"/>
      <c r="E119" s="38"/>
    </row>
    <row r="120" spans="3:5" ht="12.75">
      <c r="C120" s="15"/>
      <c r="D120" s="28"/>
      <c r="E120" s="16"/>
    </row>
    <row r="121" spans="3:5" ht="12.75">
      <c r="C121" s="15"/>
      <c r="D121" s="20"/>
      <c r="E121" s="21"/>
    </row>
    <row r="122" spans="3:5" ht="12.75">
      <c r="C122" s="15"/>
      <c r="D122" s="20"/>
      <c r="E122" s="21"/>
    </row>
    <row r="123" spans="4:5" ht="12.75">
      <c r="D123" s="13"/>
      <c r="E123" s="14"/>
    </row>
    <row r="124" spans="1:8" s="41" customFormat="1" ht="18" customHeight="1">
      <c r="A124" s="184"/>
      <c r="B124" s="185"/>
      <c r="C124" s="185"/>
      <c r="D124" s="185"/>
      <c r="E124" s="185"/>
      <c r="H124" s="152"/>
    </row>
    <row r="125" spans="1:5" ht="28.5" customHeight="1">
      <c r="A125" s="30"/>
      <c r="B125" s="30"/>
      <c r="C125" s="30"/>
      <c r="D125" s="31"/>
      <c r="E125" s="32"/>
    </row>
    <row r="127" spans="1:5" ht="15.75">
      <c r="A127" s="43"/>
      <c r="B127" s="15"/>
      <c r="C127" s="15"/>
      <c r="D127" s="44"/>
      <c r="E127" s="5"/>
    </row>
    <row r="128" spans="1:5" ht="12.75">
      <c r="A128" s="15"/>
      <c r="B128" s="15"/>
      <c r="C128" s="15"/>
      <c r="D128" s="44"/>
      <c r="E128" s="5"/>
    </row>
    <row r="129" spans="1:5" ht="17.25" customHeight="1">
      <c r="A129" s="15"/>
      <c r="B129" s="15"/>
      <c r="C129" s="15"/>
      <c r="D129" s="44"/>
      <c r="E129" s="5"/>
    </row>
    <row r="130" spans="1:5" ht="13.5" customHeight="1">
      <c r="A130" s="15"/>
      <c r="B130" s="15"/>
      <c r="C130" s="15"/>
      <c r="D130" s="44"/>
      <c r="E130" s="5"/>
    </row>
    <row r="131" spans="1:5" ht="12.75">
      <c r="A131" s="15"/>
      <c r="B131" s="15"/>
      <c r="C131" s="15"/>
      <c r="D131" s="44"/>
      <c r="E131" s="5"/>
    </row>
    <row r="132" spans="1:3" ht="12.75">
      <c r="A132" s="15"/>
      <c r="B132" s="15"/>
      <c r="C132" s="15"/>
    </row>
    <row r="133" spans="1:5" ht="12.75">
      <c r="A133" s="15"/>
      <c r="B133" s="15"/>
      <c r="C133" s="15"/>
      <c r="D133" s="44"/>
      <c r="E133" s="5"/>
    </row>
    <row r="134" spans="1:5" ht="12.75">
      <c r="A134" s="15"/>
      <c r="B134" s="15"/>
      <c r="C134" s="15"/>
      <c r="D134" s="44"/>
      <c r="E134" s="45"/>
    </row>
    <row r="135" spans="1:5" ht="12.75">
      <c r="A135" s="15"/>
      <c r="B135" s="15"/>
      <c r="C135" s="15"/>
      <c r="D135" s="44"/>
      <c r="E135" s="5"/>
    </row>
    <row r="136" spans="1:5" ht="22.5" customHeight="1">
      <c r="A136" s="15"/>
      <c r="B136" s="15"/>
      <c r="C136" s="15"/>
      <c r="D136" s="44"/>
      <c r="E136" s="22"/>
    </row>
    <row r="137" spans="4:5" ht="22.5" customHeight="1">
      <c r="D137" s="20"/>
      <c r="E137" s="23"/>
    </row>
  </sheetData>
  <sheetProtection/>
  <mergeCells count="4">
    <mergeCell ref="A124:E124"/>
    <mergeCell ref="B3:I3"/>
    <mergeCell ref="A1:I1"/>
    <mergeCell ref="B23:I2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5" r:id="rId2"/>
  <headerFooter alignWithMargins="0">
    <oddFooter>&amp;R&amp;P</oddFooter>
  </headerFooter>
  <rowBreaks count="3" manualBreakCount="3">
    <brk id="23" max="11" man="1"/>
    <brk id="58" max="9" man="1"/>
    <brk id="12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2"/>
  <sheetViews>
    <sheetView view="pageBreakPreview" zoomScaleSheetLayoutView="100" zoomScalePageLayoutView="0" workbookViewId="0" topLeftCell="A1">
      <selection activeCell="C25" sqref="C25"/>
    </sheetView>
  </sheetViews>
  <sheetFormatPr defaultColWidth="11.421875" defaultRowHeight="12.75"/>
  <cols>
    <col min="1" max="1" width="8.28125" style="67" customWidth="1"/>
    <col min="2" max="2" width="28.28125" style="68" customWidth="1"/>
    <col min="3" max="3" width="9.140625" style="3" customWidth="1"/>
    <col min="4" max="4" width="8.00390625" style="3" customWidth="1"/>
    <col min="5" max="5" width="7.140625" style="3" customWidth="1"/>
    <col min="6" max="6" width="7.28125" style="3" customWidth="1"/>
    <col min="7" max="7" width="8.140625" style="3" customWidth="1"/>
    <col min="8" max="8" width="8.421875" style="3" customWidth="1"/>
    <col min="9" max="9" width="8.00390625" style="3" customWidth="1"/>
    <col min="10" max="10" width="8.140625" style="3" customWidth="1"/>
    <col min="11" max="11" width="7.140625" style="3" customWidth="1"/>
    <col min="12" max="12" width="7.7109375" style="3" customWidth="1"/>
    <col min="13" max="13" width="7.28125" style="3" customWidth="1"/>
    <col min="14" max="14" width="11.140625" style="3" customWidth="1"/>
    <col min="15" max="15" width="7.28125" style="3" customWidth="1"/>
    <col min="16" max="16" width="10.421875" style="3" customWidth="1"/>
    <col min="17" max="17" width="10.7109375" style="3" customWidth="1"/>
    <col min="18" max="18" width="11.421875" style="1" customWidth="1"/>
    <col min="19" max="19" width="14.421875" style="1" bestFit="1" customWidth="1"/>
    <col min="20" max="16384" width="11.421875" style="1" customWidth="1"/>
  </cols>
  <sheetData>
    <row r="1" spans="1:17" ht="18">
      <c r="A1" s="192" t="s">
        <v>20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1:17" s="5" customFormat="1" ht="78.75">
      <c r="A2" s="4" t="s">
        <v>21</v>
      </c>
      <c r="B2" s="69" t="s">
        <v>22</v>
      </c>
      <c r="C2" s="69" t="s">
        <v>57</v>
      </c>
      <c r="D2" s="69" t="s">
        <v>45</v>
      </c>
      <c r="E2" s="69" t="s">
        <v>46</v>
      </c>
      <c r="F2" s="69" t="s">
        <v>13</v>
      </c>
      <c r="G2" s="69" t="s">
        <v>63</v>
      </c>
      <c r="H2" s="69" t="s">
        <v>51</v>
      </c>
      <c r="I2" s="69" t="s">
        <v>40</v>
      </c>
      <c r="J2" s="69" t="s">
        <v>41</v>
      </c>
      <c r="K2" s="69" t="s">
        <v>42</v>
      </c>
      <c r="L2" s="69" t="s">
        <v>43</v>
      </c>
      <c r="M2" s="69" t="s">
        <v>23</v>
      </c>
      <c r="N2" s="69" t="s">
        <v>17</v>
      </c>
      <c r="O2" s="69" t="s">
        <v>47</v>
      </c>
      <c r="P2" s="69" t="s">
        <v>58</v>
      </c>
      <c r="Q2" s="160" t="s">
        <v>68</v>
      </c>
    </row>
    <row r="3" spans="1:17" ht="12.75">
      <c r="A3" s="86"/>
      <c r="B3" s="87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5" customFormat="1" ht="13.5" thickBot="1">
      <c r="A4" s="94"/>
      <c r="B4" s="119" t="s">
        <v>35</v>
      </c>
      <c r="C4" s="95">
        <f>+C23+C42+C65+C76+C96+C86</f>
        <v>6931379.67</v>
      </c>
      <c r="D4" s="95">
        <f>+D23+D42+D65+D76+D96</f>
        <v>212640</v>
      </c>
      <c r="E4" s="95">
        <f>+E23+E42+E65+E76+E96</f>
        <v>335500</v>
      </c>
      <c r="F4" s="95">
        <f>+F23+F42+F65+F76+F96</f>
        <v>13000</v>
      </c>
      <c r="G4" s="95">
        <f>+G23+G42+G65+G76+G96</f>
        <v>5000</v>
      </c>
      <c r="H4" s="95">
        <f>+H23+H42+H65+H76+H96</f>
        <v>420000</v>
      </c>
      <c r="I4" s="95">
        <f>+I23+I42+I65+I76+I96</f>
        <v>334200</v>
      </c>
      <c r="J4" s="95">
        <f>+J23+J42+J65+J76+J96</f>
        <v>20000</v>
      </c>
      <c r="K4" s="95">
        <f>+K23+K42+K65+K76+K96</f>
        <v>35000</v>
      </c>
      <c r="L4" s="95">
        <f>+L23+L42+L65+L76+L96</f>
        <v>1000</v>
      </c>
      <c r="M4" s="95">
        <f>+M23+M42+M65+M76+M96</f>
        <v>22000</v>
      </c>
      <c r="N4" s="95">
        <f>+N23+N42+N65+N76+N96</f>
        <v>30000</v>
      </c>
      <c r="O4" s="95">
        <f>+O23+O42+O65+O76+O96</f>
        <v>275130</v>
      </c>
      <c r="P4" s="95">
        <f>+P23+P42+P65+P76+P96+P86</f>
        <v>5160000</v>
      </c>
      <c r="Q4" s="165">
        <f>+Q23+Q42+Q65+Q76+Q96+Q86</f>
        <v>67909.67</v>
      </c>
    </row>
    <row r="5" spans="1:17" ht="13.5" thickTop="1">
      <c r="A5" s="91"/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7" s="5" customFormat="1" ht="13.5" thickBot="1">
      <c r="A6" s="96"/>
      <c r="B6" s="97" t="s">
        <v>34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1:17" s="5" customFormat="1" ht="80.25" thickBot="1" thickTop="1">
      <c r="A7" s="101" t="s">
        <v>33</v>
      </c>
      <c r="B7" s="102" t="s">
        <v>36</v>
      </c>
      <c r="C7" s="69" t="s">
        <v>56</v>
      </c>
      <c r="D7" s="69" t="s">
        <v>45</v>
      </c>
      <c r="E7" s="69" t="s">
        <v>46</v>
      </c>
      <c r="F7" s="69" t="s">
        <v>13</v>
      </c>
      <c r="G7" s="69" t="s">
        <v>49</v>
      </c>
      <c r="H7" s="69" t="s">
        <v>14</v>
      </c>
      <c r="I7" s="69" t="s">
        <v>40</v>
      </c>
      <c r="J7" s="69" t="s">
        <v>41</v>
      </c>
      <c r="K7" s="69" t="s">
        <v>42</v>
      </c>
      <c r="L7" s="69" t="s">
        <v>43</v>
      </c>
      <c r="M7" s="69" t="s">
        <v>23</v>
      </c>
      <c r="N7" s="69" t="s">
        <v>17</v>
      </c>
      <c r="O7" s="69" t="s">
        <v>47</v>
      </c>
      <c r="P7" s="69" t="s">
        <v>58</v>
      </c>
      <c r="Q7" s="160" t="s">
        <v>68</v>
      </c>
    </row>
    <row r="8" spans="1:19" s="5" customFormat="1" ht="13.5" thickTop="1">
      <c r="A8" s="91">
        <v>3</v>
      </c>
      <c r="B8" s="99" t="s">
        <v>24</v>
      </c>
      <c r="C8" s="100">
        <f aca="true" t="shared" si="0" ref="C8:C23">SUM(D8:P8)</f>
        <v>548140</v>
      </c>
      <c r="D8" s="100">
        <f>+D9+D13+D18</f>
        <v>212640</v>
      </c>
      <c r="E8" s="100">
        <f>+E9+E13+E18</f>
        <v>335500</v>
      </c>
      <c r="F8" s="100">
        <f>+F9+F13+F18</f>
        <v>0</v>
      </c>
      <c r="G8" s="100">
        <f>+G9+G13+G18</f>
        <v>0</v>
      </c>
      <c r="H8" s="100">
        <f>+H9+H13+H18</f>
        <v>0</v>
      </c>
      <c r="I8" s="100">
        <f>+I9+I13+I18</f>
        <v>0</v>
      </c>
      <c r="J8" s="100">
        <f>+J9+J13+J18</f>
        <v>0</v>
      </c>
      <c r="K8" s="100">
        <f>+K9+K13+K18</f>
        <v>0</v>
      </c>
      <c r="L8" s="100">
        <f>+L9+L13+L18</f>
        <v>0</v>
      </c>
      <c r="M8" s="100">
        <f>+M9+M13+M18</f>
        <v>0</v>
      </c>
      <c r="N8" s="100">
        <f>+N9+N13+N18</f>
        <v>0</v>
      </c>
      <c r="O8" s="100">
        <f>+O9+O13+O18</f>
        <v>0</v>
      </c>
      <c r="P8" s="100">
        <f>+P9+P13+P18</f>
        <v>0</v>
      </c>
      <c r="Q8" s="100">
        <f>+Q9+Q13+Q18</f>
        <v>0</v>
      </c>
      <c r="S8" s="38"/>
    </row>
    <row r="9" spans="1:17" s="5" customFormat="1" ht="12.75">
      <c r="A9" s="86">
        <v>31</v>
      </c>
      <c r="B9" s="88" t="s">
        <v>25</v>
      </c>
      <c r="C9" s="83">
        <f t="shared" si="0"/>
        <v>0</v>
      </c>
      <c r="D9" s="83">
        <f>SUM(D10:D12)</f>
        <v>0</v>
      </c>
      <c r="E9" s="83"/>
      <c r="F9" s="83">
        <f aca="true" t="shared" si="1" ref="F9:O9">SUM(F10:F12)</f>
        <v>0</v>
      </c>
      <c r="G9" s="83">
        <f t="shared" si="1"/>
        <v>0</v>
      </c>
      <c r="H9" s="83">
        <f t="shared" si="1"/>
        <v>0</v>
      </c>
      <c r="I9" s="83">
        <f t="shared" si="1"/>
        <v>0</v>
      </c>
      <c r="J9" s="83">
        <f t="shared" si="1"/>
        <v>0</v>
      </c>
      <c r="K9" s="83">
        <f t="shared" si="1"/>
        <v>0</v>
      </c>
      <c r="L9" s="83">
        <f t="shared" si="1"/>
        <v>0</v>
      </c>
      <c r="M9" s="83">
        <f t="shared" si="1"/>
        <v>0</v>
      </c>
      <c r="N9" s="83">
        <f t="shared" si="1"/>
        <v>0</v>
      </c>
      <c r="O9" s="83">
        <f t="shared" si="1"/>
        <v>0</v>
      </c>
      <c r="P9" s="83">
        <f>SUM(P10:P12)</f>
        <v>0</v>
      </c>
      <c r="Q9" s="83"/>
    </row>
    <row r="10" spans="1:17" ht="12.75">
      <c r="A10" s="86">
        <v>311</v>
      </c>
      <c r="B10" s="88" t="s">
        <v>90</v>
      </c>
      <c r="C10" s="82">
        <f t="shared" si="0"/>
        <v>0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</row>
    <row r="11" spans="1:17" ht="12.75">
      <c r="A11" s="86">
        <v>312</v>
      </c>
      <c r="B11" s="88" t="s">
        <v>91</v>
      </c>
      <c r="C11" s="82">
        <f t="shared" si="0"/>
        <v>0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17" ht="12.75">
      <c r="A12" s="86">
        <v>313</v>
      </c>
      <c r="B12" s="88" t="s">
        <v>92</v>
      </c>
      <c r="C12" s="82">
        <f t="shared" si="0"/>
        <v>0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</row>
    <row r="13" spans="1:17" s="5" customFormat="1" ht="12.75">
      <c r="A13" s="86">
        <v>32</v>
      </c>
      <c r="B13" s="88" t="s">
        <v>26</v>
      </c>
      <c r="C13" s="83">
        <f t="shared" si="0"/>
        <v>548140</v>
      </c>
      <c r="D13" s="83">
        <f>SUM(D14:D17)</f>
        <v>212640</v>
      </c>
      <c r="E13" s="83">
        <f>SUM(E14:E17)</f>
        <v>335500</v>
      </c>
      <c r="F13" s="83">
        <f>SUM(F14:F17)</f>
        <v>0</v>
      </c>
      <c r="G13" s="83">
        <f>SUM(G14:G17)</f>
        <v>0</v>
      </c>
      <c r="H13" s="83">
        <f>SUM(H14:H17)</f>
        <v>0</v>
      </c>
      <c r="I13" s="83">
        <f>SUM(I14:I17)</f>
        <v>0</v>
      </c>
      <c r="J13" s="83">
        <f>SUM(J14:J17)</f>
        <v>0</v>
      </c>
      <c r="K13" s="83">
        <f>SUM(K14:K17)</f>
        <v>0</v>
      </c>
      <c r="L13" s="83">
        <f>SUM(L14:L17)</f>
        <v>0</v>
      </c>
      <c r="M13" s="83">
        <f>SUM(M14:M17)</f>
        <v>0</v>
      </c>
      <c r="N13" s="83">
        <f>SUM(N14:N17)</f>
        <v>0</v>
      </c>
      <c r="O13" s="83">
        <f>SUM(O14:O17)</f>
        <v>0</v>
      </c>
      <c r="P13" s="83">
        <f>SUM(P14:P17)</f>
        <v>0</v>
      </c>
      <c r="Q13" s="83">
        <f>SUM(Q14:Q17)</f>
        <v>0</v>
      </c>
    </row>
    <row r="14" spans="1:17" s="5" customFormat="1" ht="12.75">
      <c r="A14" s="86">
        <v>321</v>
      </c>
      <c r="B14" s="88" t="s">
        <v>93</v>
      </c>
      <c r="C14" s="82">
        <f t="shared" si="0"/>
        <v>17000</v>
      </c>
      <c r="D14" s="84">
        <v>17000</v>
      </c>
      <c r="E14" s="84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2"/>
    </row>
    <row r="15" spans="1:17" s="5" customFormat="1" ht="12.75">
      <c r="A15" s="195">
        <v>322</v>
      </c>
      <c r="B15" s="196" t="s">
        <v>94</v>
      </c>
      <c r="C15" s="82">
        <f t="shared" si="0"/>
        <v>263560</v>
      </c>
      <c r="D15" s="84">
        <v>83560</v>
      </c>
      <c r="E15" s="84">
        <v>180000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2"/>
    </row>
    <row r="16" spans="1:17" s="5" customFormat="1" ht="12.75">
      <c r="A16" s="195">
        <v>323</v>
      </c>
      <c r="B16" s="196" t="s">
        <v>95</v>
      </c>
      <c r="C16" s="82">
        <f t="shared" si="0"/>
        <v>244580</v>
      </c>
      <c r="D16" s="84">
        <v>89080</v>
      </c>
      <c r="E16" s="84">
        <v>155500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2"/>
    </row>
    <row r="17" spans="1:17" ht="12.75">
      <c r="A17" s="195">
        <v>329</v>
      </c>
      <c r="B17" s="196" t="s">
        <v>96</v>
      </c>
      <c r="C17" s="82">
        <f t="shared" si="0"/>
        <v>23000</v>
      </c>
      <c r="D17" s="84">
        <v>23000</v>
      </c>
      <c r="E17" s="84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</row>
    <row r="18" spans="1:17" s="5" customFormat="1" ht="12.75">
      <c r="A18" s="86">
        <v>34</v>
      </c>
      <c r="B18" s="88" t="s">
        <v>27</v>
      </c>
      <c r="C18" s="83">
        <f t="shared" si="0"/>
        <v>0</v>
      </c>
      <c r="D18" s="83">
        <f>SUM(D19:D19)</f>
        <v>0</v>
      </c>
      <c r="E18" s="83">
        <f>SUM(E19:E19)</f>
        <v>0</v>
      </c>
      <c r="F18" s="83">
        <f>SUM(F19:F19)</f>
        <v>0</v>
      </c>
      <c r="G18" s="83">
        <f>SUM(G19:G19)</f>
        <v>0</v>
      </c>
      <c r="H18" s="83">
        <f>SUM(H19:H19)</f>
        <v>0</v>
      </c>
      <c r="I18" s="83">
        <f>SUM(I19:I19)</f>
        <v>0</v>
      </c>
      <c r="J18" s="83">
        <f>SUM(J19:J19)</f>
        <v>0</v>
      </c>
      <c r="K18" s="83">
        <f>SUM(K19:K19)</f>
        <v>0</v>
      </c>
      <c r="L18" s="83">
        <f>SUM(L19:L19)</f>
        <v>0</v>
      </c>
      <c r="M18" s="83">
        <f>SUM(M19:M19)</f>
        <v>0</v>
      </c>
      <c r="N18" s="83">
        <f>SUM(N19:N19)</f>
        <v>0</v>
      </c>
      <c r="O18" s="83">
        <f>SUM(O19:O19)</f>
        <v>0</v>
      </c>
      <c r="P18" s="83">
        <f>SUM(P19:P19)</f>
        <v>0</v>
      </c>
      <c r="Q18" s="83">
        <f>SUM(Q19:Q19)</f>
        <v>0</v>
      </c>
    </row>
    <row r="19" spans="1:17" s="5" customFormat="1" ht="12.75">
      <c r="A19" s="86">
        <v>343</v>
      </c>
      <c r="B19" s="88" t="s">
        <v>97</v>
      </c>
      <c r="C19" s="82">
        <f t="shared" si="0"/>
        <v>0</v>
      </c>
      <c r="D19" s="84">
        <v>0</v>
      </c>
      <c r="E19" s="84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</row>
    <row r="20" spans="1:18" s="5" customFormat="1" ht="22.5">
      <c r="A20" s="86">
        <v>4</v>
      </c>
      <c r="B20" s="88" t="s">
        <v>28</v>
      </c>
      <c r="C20" s="83">
        <f t="shared" si="0"/>
        <v>0</v>
      </c>
      <c r="D20" s="83">
        <f>+D21</f>
        <v>0</v>
      </c>
      <c r="E20" s="83"/>
      <c r="F20" s="83">
        <f aca="true" t="shared" si="2" ref="F20:P20">+F21</f>
        <v>0</v>
      </c>
      <c r="G20" s="83">
        <f t="shared" si="2"/>
        <v>0</v>
      </c>
      <c r="H20" s="83">
        <f t="shared" si="2"/>
        <v>0</v>
      </c>
      <c r="I20" s="83">
        <f t="shared" si="2"/>
        <v>0</v>
      </c>
      <c r="J20" s="83">
        <f t="shared" si="2"/>
        <v>0</v>
      </c>
      <c r="K20" s="83">
        <f t="shared" si="2"/>
        <v>0</v>
      </c>
      <c r="L20" s="83">
        <f t="shared" si="2"/>
        <v>0</v>
      </c>
      <c r="M20" s="83">
        <f t="shared" si="2"/>
        <v>0</v>
      </c>
      <c r="N20" s="83">
        <f t="shared" si="2"/>
        <v>0</v>
      </c>
      <c r="O20" s="83">
        <f t="shared" si="2"/>
        <v>0</v>
      </c>
      <c r="P20" s="83">
        <f t="shared" si="2"/>
        <v>0</v>
      </c>
      <c r="Q20" s="83">
        <f>+Q21</f>
        <v>0</v>
      </c>
      <c r="R20" s="38"/>
    </row>
    <row r="21" spans="1:18" s="5" customFormat="1" ht="22.5">
      <c r="A21" s="96">
        <v>42</v>
      </c>
      <c r="B21" s="97" t="s">
        <v>29</v>
      </c>
      <c r="C21" s="98">
        <f t="shared" si="0"/>
        <v>0</v>
      </c>
      <c r="D21" s="98">
        <f>SUM(D22:D22)</f>
        <v>0</v>
      </c>
      <c r="E21" s="98">
        <f>SUM(E22:E22)</f>
        <v>0</v>
      </c>
      <c r="F21" s="98">
        <f>SUM(F22:F22)</f>
        <v>0</v>
      </c>
      <c r="G21" s="98">
        <f>SUM(G22:G22)</f>
        <v>0</v>
      </c>
      <c r="H21" s="98">
        <f>SUM(H22:H22)</f>
        <v>0</v>
      </c>
      <c r="I21" s="98">
        <f>SUM(I22:I22)</f>
        <v>0</v>
      </c>
      <c r="J21" s="98">
        <f>SUM(J22:J22)</f>
        <v>0</v>
      </c>
      <c r="K21" s="98">
        <f>SUM(K22:K22)</f>
        <v>0</v>
      </c>
      <c r="L21" s="98">
        <f>SUM(L22:L22)</f>
        <v>0</v>
      </c>
      <c r="M21" s="98">
        <f>SUM(M22:M22)</f>
        <v>0</v>
      </c>
      <c r="N21" s="98">
        <f>SUM(N22:N22)</f>
        <v>0</v>
      </c>
      <c r="O21" s="98">
        <f>SUM(O22:O22)</f>
        <v>0</v>
      </c>
      <c r="P21" s="98"/>
      <c r="Q21" s="98">
        <f>SUM(Q22:Q22)</f>
        <v>0</v>
      </c>
      <c r="R21" s="38"/>
    </row>
    <row r="22" spans="1:18" s="5" customFormat="1" ht="13.5" thickBot="1">
      <c r="A22" s="86">
        <v>422</v>
      </c>
      <c r="B22" s="88" t="s">
        <v>98</v>
      </c>
      <c r="C22" s="116">
        <f t="shared" si="0"/>
        <v>0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08"/>
      <c r="R22" s="38"/>
    </row>
    <row r="23" spans="1:18" s="5" customFormat="1" ht="14.25" thickBot="1" thickTop="1">
      <c r="A23" s="104"/>
      <c r="B23" s="105" t="s">
        <v>38</v>
      </c>
      <c r="C23" s="103">
        <f t="shared" si="0"/>
        <v>548140</v>
      </c>
      <c r="D23" s="103">
        <f>+D8+D20</f>
        <v>212640</v>
      </c>
      <c r="E23" s="103">
        <f>+E8+E20</f>
        <v>335500</v>
      </c>
      <c r="F23" s="103">
        <f>+F8+F20</f>
        <v>0</v>
      </c>
      <c r="G23" s="103"/>
      <c r="H23" s="103">
        <f>+H8+H20</f>
        <v>0</v>
      </c>
      <c r="I23" s="103">
        <f>+I8+I20</f>
        <v>0</v>
      </c>
      <c r="J23" s="103">
        <f>+J8+J20</f>
        <v>0</v>
      </c>
      <c r="K23" s="103">
        <f>+K8+K20</f>
        <v>0</v>
      </c>
      <c r="L23" s="103">
        <f>+L8+L20</f>
        <v>0</v>
      </c>
      <c r="M23" s="103">
        <f>+M8+M20</f>
        <v>0</v>
      </c>
      <c r="N23" s="103">
        <f>+N8+N20</f>
        <v>0</v>
      </c>
      <c r="O23" s="103">
        <f>+O8+O20</f>
        <v>0</v>
      </c>
      <c r="P23" s="103">
        <f>+P8+P20</f>
        <v>0</v>
      </c>
      <c r="Q23" s="103">
        <f>+Q8+Q20</f>
        <v>0</v>
      </c>
      <c r="R23" s="38"/>
    </row>
    <row r="24" spans="1:17" ht="14.25" thickBot="1" thickTop="1">
      <c r="A24" s="106"/>
      <c r="B24" s="107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</row>
    <row r="25" spans="1:17" s="5" customFormat="1" ht="80.25" thickBot="1" thickTop="1">
      <c r="A25" s="101" t="s">
        <v>33</v>
      </c>
      <c r="B25" s="102" t="s">
        <v>37</v>
      </c>
      <c r="C25" s="69" t="s">
        <v>57</v>
      </c>
      <c r="D25" s="69" t="s">
        <v>45</v>
      </c>
      <c r="E25" s="69" t="s">
        <v>46</v>
      </c>
      <c r="F25" s="69" t="s">
        <v>13</v>
      </c>
      <c r="G25" s="69" t="s">
        <v>63</v>
      </c>
      <c r="H25" s="69" t="s">
        <v>51</v>
      </c>
      <c r="I25" s="69" t="s">
        <v>40</v>
      </c>
      <c r="J25" s="69" t="s">
        <v>41</v>
      </c>
      <c r="K25" s="69" t="s">
        <v>42</v>
      </c>
      <c r="L25" s="69" t="s">
        <v>43</v>
      </c>
      <c r="M25" s="69" t="s">
        <v>23</v>
      </c>
      <c r="N25" s="69" t="s">
        <v>17</v>
      </c>
      <c r="O25" s="69" t="s">
        <v>47</v>
      </c>
      <c r="P25" s="69" t="s">
        <v>58</v>
      </c>
      <c r="Q25" s="160" t="s">
        <v>68</v>
      </c>
    </row>
    <row r="26" spans="1:17" s="5" customFormat="1" ht="13.5" thickTop="1">
      <c r="A26" s="91">
        <v>3</v>
      </c>
      <c r="B26" s="99" t="s">
        <v>24</v>
      </c>
      <c r="C26" s="100">
        <f aca="true" t="shared" si="3" ref="C26:C42">SUM(D26:P26)</f>
        <v>367410</v>
      </c>
      <c r="D26" s="100">
        <f>+D27+D31+D35</f>
        <v>0</v>
      </c>
      <c r="E26" s="100"/>
      <c r="F26" s="100">
        <f>+F27+F31+F35</f>
        <v>0</v>
      </c>
      <c r="G26" s="100">
        <f>+G27+G31+G35</f>
        <v>0</v>
      </c>
      <c r="H26" s="100">
        <f>+H27+H31+H35</f>
        <v>149210</v>
      </c>
      <c r="I26" s="100">
        <f>+I27+I31+I35</f>
        <v>0</v>
      </c>
      <c r="J26" s="100">
        <f>+J27+J31+J35</f>
        <v>0</v>
      </c>
      <c r="K26" s="100">
        <f>+K27+K31+K35</f>
        <v>28370</v>
      </c>
      <c r="L26" s="100">
        <f>+L27+L31+L35</f>
        <v>0</v>
      </c>
      <c r="M26" s="100">
        <f>+M27+M31+M35</f>
        <v>0</v>
      </c>
      <c r="N26" s="100">
        <f>+N27+N31+N35</f>
        <v>0</v>
      </c>
      <c r="O26" s="100">
        <f>+O27+O31+O35</f>
        <v>189830</v>
      </c>
      <c r="P26" s="100"/>
      <c r="Q26" s="100">
        <v>0</v>
      </c>
    </row>
    <row r="27" spans="1:19" s="5" customFormat="1" ht="12.75">
      <c r="A27" s="86">
        <v>31</v>
      </c>
      <c r="B27" s="88" t="s">
        <v>25</v>
      </c>
      <c r="C27" s="83">
        <f t="shared" si="3"/>
        <v>279660</v>
      </c>
      <c r="D27" s="83">
        <f>SUM(D28:D30)</f>
        <v>0</v>
      </c>
      <c r="E27" s="83"/>
      <c r="F27" s="83">
        <f aca="true" t="shared" si="4" ref="F27:O27">SUM(F28:F30)</f>
        <v>0</v>
      </c>
      <c r="G27" s="83">
        <f t="shared" si="4"/>
        <v>0</v>
      </c>
      <c r="H27" s="83">
        <f t="shared" si="4"/>
        <v>64410</v>
      </c>
      <c r="I27" s="83">
        <f t="shared" si="4"/>
        <v>0</v>
      </c>
      <c r="J27" s="83">
        <f t="shared" si="4"/>
        <v>0</v>
      </c>
      <c r="K27" s="83">
        <f t="shared" si="4"/>
        <v>28050</v>
      </c>
      <c r="L27" s="83">
        <f t="shared" si="4"/>
        <v>0</v>
      </c>
      <c r="M27" s="83">
        <f t="shared" si="4"/>
        <v>0</v>
      </c>
      <c r="N27" s="83">
        <f t="shared" si="4"/>
        <v>0</v>
      </c>
      <c r="O27" s="83">
        <f t="shared" si="4"/>
        <v>187200</v>
      </c>
      <c r="P27" s="83"/>
      <c r="Q27" s="83">
        <v>0</v>
      </c>
      <c r="S27" s="38"/>
    </row>
    <row r="28" spans="1:17" ht="12.75">
      <c r="A28" s="86">
        <v>311</v>
      </c>
      <c r="B28" s="88" t="s">
        <v>90</v>
      </c>
      <c r="C28" s="82">
        <f t="shared" si="3"/>
        <v>227500</v>
      </c>
      <c r="D28" s="84"/>
      <c r="E28" s="84"/>
      <c r="F28" s="82"/>
      <c r="G28" s="82"/>
      <c r="H28" s="84">
        <v>53000</v>
      </c>
      <c r="I28" s="84"/>
      <c r="J28" s="84"/>
      <c r="K28" s="84">
        <v>24000</v>
      </c>
      <c r="L28" s="84"/>
      <c r="M28" s="82"/>
      <c r="N28" s="82"/>
      <c r="O28" s="84">
        <v>150500</v>
      </c>
      <c r="P28" s="84"/>
      <c r="Q28" s="82"/>
    </row>
    <row r="29" spans="1:17" ht="12.75">
      <c r="A29" s="86">
        <v>312</v>
      </c>
      <c r="B29" s="88" t="s">
        <v>91</v>
      </c>
      <c r="C29" s="82">
        <f t="shared" si="3"/>
        <v>17160</v>
      </c>
      <c r="D29" s="84"/>
      <c r="E29" s="84"/>
      <c r="F29" s="82"/>
      <c r="G29" s="82"/>
      <c r="H29" s="84">
        <v>4410</v>
      </c>
      <c r="I29" s="84"/>
      <c r="J29" s="84"/>
      <c r="K29" s="84">
        <v>1250</v>
      </c>
      <c r="L29" s="84"/>
      <c r="M29" s="82"/>
      <c r="N29" s="82"/>
      <c r="O29" s="84">
        <v>11500</v>
      </c>
      <c r="P29" s="84"/>
      <c r="Q29" s="82"/>
    </row>
    <row r="30" spans="1:17" ht="12.75">
      <c r="A30" s="86">
        <v>313</v>
      </c>
      <c r="B30" s="88" t="s">
        <v>92</v>
      </c>
      <c r="C30" s="82">
        <f t="shared" si="3"/>
        <v>35000</v>
      </c>
      <c r="D30" s="84"/>
      <c r="E30" s="84"/>
      <c r="F30" s="82"/>
      <c r="G30" s="82"/>
      <c r="H30" s="84">
        <v>7000</v>
      </c>
      <c r="I30" s="84"/>
      <c r="J30" s="84"/>
      <c r="K30" s="84">
        <v>2800</v>
      </c>
      <c r="L30" s="84"/>
      <c r="M30" s="82"/>
      <c r="N30" s="82"/>
      <c r="O30" s="84">
        <v>25200</v>
      </c>
      <c r="P30" s="84"/>
      <c r="Q30" s="82"/>
    </row>
    <row r="31" spans="1:17" s="5" customFormat="1" ht="12.75">
      <c r="A31" s="86">
        <v>32</v>
      </c>
      <c r="B31" s="88" t="s">
        <v>26</v>
      </c>
      <c r="C31" s="83">
        <f t="shared" si="3"/>
        <v>87750</v>
      </c>
      <c r="D31" s="83">
        <f>SUM(D32:D34)</f>
        <v>0</v>
      </c>
      <c r="E31" s="83"/>
      <c r="F31" s="83">
        <f>SUM(F32:F34)</f>
        <v>0</v>
      </c>
      <c r="G31" s="83">
        <f>SUM(G32:G34)</f>
        <v>0</v>
      </c>
      <c r="H31" s="83">
        <f>SUM(H32:H34)</f>
        <v>84800</v>
      </c>
      <c r="I31" s="83">
        <f>SUM(I32:I34)</f>
        <v>0</v>
      </c>
      <c r="J31" s="83">
        <f>SUM(J32:J34)</f>
        <v>0</v>
      </c>
      <c r="K31" s="83">
        <f>SUM(K32:K34)</f>
        <v>320</v>
      </c>
      <c r="L31" s="83">
        <f>SUM(L32:L34)</f>
        <v>0</v>
      </c>
      <c r="M31" s="83">
        <f>SUM(M32:M34)</f>
        <v>0</v>
      </c>
      <c r="N31" s="83">
        <f>SUM(N32:N34)</f>
        <v>0</v>
      </c>
      <c r="O31" s="83">
        <f>SUM(O32:O34)</f>
        <v>2630</v>
      </c>
      <c r="P31" s="83"/>
      <c r="Q31" s="83">
        <v>0</v>
      </c>
    </row>
    <row r="32" spans="1:19" s="5" customFormat="1" ht="12.75">
      <c r="A32" s="86">
        <v>321</v>
      </c>
      <c r="B32" s="88" t="s">
        <v>93</v>
      </c>
      <c r="C32" s="82">
        <f t="shared" si="3"/>
        <v>3750</v>
      </c>
      <c r="D32" s="84"/>
      <c r="E32" s="84"/>
      <c r="F32" s="83"/>
      <c r="G32" s="83"/>
      <c r="H32" s="84">
        <v>800</v>
      </c>
      <c r="I32" s="84"/>
      <c r="J32" s="84"/>
      <c r="K32" s="84">
        <v>320</v>
      </c>
      <c r="L32" s="84"/>
      <c r="M32" s="83"/>
      <c r="N32" s="83"/>
      <c r="O32" s="197">
        <v>2630</v>
      </c>
      <c r="P32" s="84"/>
      <c r="Q32" s="83"/>
      <c r="S32" s="38"/>
    </row>
    <row r="33" spans="1:17" s="5" customFormat="1" ht="12.75">
      <c r="A33" s="195">
        <v>322</v>
      </c>
      <c r="B33" s="196" t="s">
        <v>94</v>
      </c>
      <c r="C33" s="82">
        <f t="shared" si="3"/>
        <v>40000</v>
      </c>
      <c r="D33" s="83"/>
      <c r="E33" s="83"/>
      <c r="F33" s="83"/>
      <c r="G33" s="83"/>
      <c r="H33" s="84">
        <v>40000</v>
      </c>
      <c r="I33" s="83"/>
      <c r="J33" s="83"/>
      <c r="K33" s="83"/>
      <c r="L33" s="83"/>
      <c r="M33" s="83"/>
      <c r="N33" s="83"/>
      <c r="O33" s="83"/>
      <c r="P33" s="83"/>
      <c r="Q33" s="83"/>
    </row>
    <row r="34" spans="1:17" s="5" customFormat="1" ht="12.75">
      <c r="A34" s="195">
        <v>323</v>
      </c>
      <c r="B34" s="196" t="s">
        <v>95</v>
      </c>
      <c r="C34" s="82">
        <f t="shared" si="3"/>
        <v>44000</v>
      </c>
      <c r="D34" s="83"/>
      <c r="E34" s="83"/>
      <c r="F34" s="83"/>
      <c r="G34" s="83"/>
      <c r="H34" s="84">
        <v>44000</v>
      </c>
      <c r="I34" s="83"/>
      <c r="J34" s="83"/>
      <c r="K34" s="83"/>
      <c r="L34" s="83"/>
      <c r="M34" s="83"/>
      <c r="N34" s="83"/>
      <c r="O34" s="83"/>
      <c r="P34" s="83"/>
      <c r="Q34" s="83"/>
    </row>
    <row r="35" spans="1:17" s="5" customFormat="1" ht="12.75">
      <c r="A35" s="86">
        <v>34</v>
      </c>
      <c r="B35" s="88" t="s">
        <v>27</v>
      </c>
      <c r="C35" s="83">
        <f t="shared" si="3"/>
        <v>0</v>
      </c>
      <c r="D35" s="83">
        <f>SUM(D36)</f>
        <v>0</v>
      </c>
      <c r="E35" s="83"/>
      <c r="F35" s="83">
        <f>SUM(F36)</f>
        <v>0</v>
      </c>
      <c r="G35" s="83">
        <f>SUM(G36)</f>
        <v>0</v>
      </c>
      <c r="H35" s="83">
        <f aca="true" t="shared" si="5" ref="H35:Q35">SUM(H36)</f>
        <v>0</v>
      </c>
      <c r="I35" s="83">
        <f t="shared" si="5"/>
        <v>0</v>
      </c>
      <c r="J35" s="83">
        <f t="shared" si="5"/>
        <v>0</v>
      </c>
      <c r="K35" s="83">
        <f t="shared" si="5"/>
        <v>0</v>
      </c>
      <c r="L35" s="83">
        <f t="shared" si="5"/>
        <v>0</v>
      </c>
      <c r="M35" s="83">
        <f t="shared" si="5"/>
        <v>0</v>
      </c>
      <c r="N35" s="83">
        <f t="shared" si="5"/>
        <v>0</v>
      </c>
      <c r="O35" s="83">
        <f t="shared" si="5"/>
        <v>0</v>
      </c>
      <c r="P35" s="83"/>
      <c r="Q35" s="83">
        <f t="shared" si="5"/>
        <v>0</v>
      </c>
    </row>
    <row r="36" spans="1:17" ht="12.75">
      <c r="A36" s="86">
        <v>343</v>
      </c>
      <c r="B36" s="88" t="s">
        <v>97</v>
      </c>
      <c r="C36" s="83">
        <f t="shared" si="3"/>
        <v>0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9" ht="22.5">
      <c r="A37" s="86">
        <v>4</v>
      </c>
      <c r="B37" s="88" t="s">
        <v>28</v>
      </c>
      <c r="C37" s="83">
        <f t="shared" si="3"/>
        <v>26300</v>
      </c>
      <c r="D37" s="83">
        <f>+D38</f>
        <v>0</v>
      </c>
      <c r="E37" s="83"/>
      <c r="F37" s="83">
        <f>+F38</f>
        <v>0</v>
      </c>
      <c r="G37" s="83">
        <f>+G38</f>
        <v>0</v>
      </c>
      <c r="H37" s="83">
        <f aca="true" t="shared" si="6" ref="H37:O37">+H38</f>
        <v>26300</v>
      </c>
      <c r="I37" s="83">
        <f t="shared" si="6"/>
        <v>0</v>
      </c>
      <c r="J37" s="83">
        <f t="shared" si="6"/>
        <v>0</v>
      </c>
      <c r="K37" s="83">
        <f t="shared" si="6"/>
        <v>0</v>
      </c>
      <c r="L37" s="83">
        <f t="shared" si="6"/>
        <v>0</v>
      </c>
      <c r="M37" s="83">
        <f t="shared" si="6"/>
        <v>0</v>
      </c>
      <c r="N37" s="83">
        <f t="shared" si="6"/>
        <v>0</v>
      </c>
      <c r="O37" s="83">
        <f t="shared" si="6"/>
        <v>0</v>
      </c>
      <c r="P37" s="83"/>
      <c r="Q37" s="83">
        <v>0</v>
      </c>
      <c r="S37" s="36"/>
    </row>
    <row r="38" spans="1:17" ht="22.5">
      <c r="A38" s="86">
        <v>42</v>
      </c>
      <c r="B38" s="88" t="s">
        <v>29</v>
      </c>
      <c r="C38" s="83">
        <f t="shared" si="3"/>
        <v>26300</v>
      </c>
      <c r="D38" s="83">
        <f>SUM(D39:D41)</f>
        <v>0</v>
      </c>
      <c r="E38" s="83"/>
      <c r="F38" s="83">
        <f>SUM(F39:F41)</f>
        <v>0</v>
      </c>
      <c r="G38" s="83">
        <f>SUM(G39:G41)</f>
        <v>0</v>
      </c>
      <c r="H38" s="83">
        <f>SUM(H39:H41)</f>
        <v>26300</v>
      </c>
      <c r="I38" s="83">
        <f>SUM(I39:I41)</f>
        <v>0</v>
      </c>
      <c r="J38" s="83">
        <f>SUM(J39:J41)</f>
        <v>0</v>
      </c>
      <c r="K38" s="83">
        <f>SUM(K39:K41)</f>
        <v>0</v>
      </c>
      <c r="L38" s="83">
        <f>SUM(L39:L41)</f>
        <v>0</v>
      </c>
      <c r="M38" s="83">
        <f>SUM(M39:M41)</f>
        <v>0</v>
      </c>
      <c r="N38" s="83">
        <f>SUM(N39:N41)</f>
        <v>0</v>
      </c>
      <c r="O38" s="83">
        <f>SUM(O39:O41)</f>
        <v>0</v>
      </c>
      <c r="P38" s="83"/>
      <c r="Q38" s="83">
        <v>0</v>
      </c>
    </row>
    <row r="39" spans="1:17" ht="12.75">
      <c r="A39" s="86">
        <v>422</v>
      </c>
      <c r="B39" s="88" t="s">
        <v>98</v>
      </c>
      <c r="C39" s="82">
        <f t="shared" si="3"/>
        <v>21100</v>
      </c>
      <c r="D39" s="82"/>
      <c r="E39" s="82"/>
      <c r="F39" s="82"/>
      <c r="G39" s="82"/>
      <c r="H39" s="84">
        <v>21100</v>
      </c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12.75">
      <c r="A40" s="195">
        <v>426</v>
      </c>
      <c r="B40" s="198" t="s">
        <v>99</v>
      </c>
      <c r="C40" s="82">
        <f t="shared" si="3"/>
        <v>2200</v>
      </c>
      <c r="D40" s="82"/>
      <c r="E40" s="82"/>
      <c r="F40" s="82"/>
      <c r="G40" s="82"/>
      <c r="H40" s="84">
        <v>2200</v>
      </c>
      <c r="I40" s="82"/>
      <c r="J40" s="82"/>
      <c r="K40" s="82"/>
      <c r="L40" s="82"/>
      <c r="M40" s="82"/>
      <c r="N40" s="82"/>
      <c r="O40" s="82"/>
      <c r="P40" s="82"/>
      <c r="Q40" s="82"/>
    </row>
    <row r="41" spans="1:17" ht="13.5" thickBot="1">
      <c r="A41" s="199">
        <v>424</v>
      </c>
      <c r="B41" s="200" t="s">
        <v>100</v>
      </c>
      <c r="C41" s="109">
        <f t="shared" si="3"/>
        <v>3000</v>
      </c>
      <c r="D41" s="109"/>
      <c r="E41" s="109"/>
      <c r="F41" s="109"/>
      <c r="G41" s="109"/>
      <c r="H41" s="128">
        <v>3000</v>
      </c>
      <c r="I41" s="109"/>
      <c r="J41" s="109"/>
      <c r="K41" s="109"/>
      <c r="L41" s="109"/>
      <c r="M41" s="109"/>
      <c r="N41" s="109"/>
      <c r="O41" s="109"/>
      <c r="P41" s="109"/>
      <c r="Q41" s="109"/>
    </row>
    <row r="42" spans="1:17" ht="14.25" thickBot="1" thickTop="1">
      <c r="A42" s="111"/>
      <c r="B42" s="105" t="s">
        <v>38</v>
      </c>
      <c r="C42" s="103">
        <f t="shared" si="3"/>
        <v>393710</v>
      </c>
      <c r="D42" s="103">
        <f>+D26+D37</f>
        <v>0</v>
      </c>
      <c r="E42" s="103"/>
      <c r="F42" s="103">
        <f>+F26+F37</f>
        <v>0</v>
      </c>
      <c r="G42" s="103">
        <f>+G26+G37</f>
        <v>0</v>
      </c>
      <c r="H42" s="103">
        <f>+H26+H37</f>
        <v>175510</v>
      </c>
      <c r="I42" s="103">
        <f>+I26+I37</f>
        <v>0</v>
      </c>
      <c r="J42" s="103">
        <f>+J26+J37</f>
        <v>0</v>
      </c>
      <c r="K42" s="103">
        <f>+K26+K37</f>
        <v>28370</v>
      </c>
      <c r="L42" s="103">
        <f>+L26+L37</f>
        <v>0</v>
      </c>
      <c r="M42" s="103">
        <f>+M26+M37</f>
        <v>0</v>
      </c>
      <c r="N42" s="103">
        <f>+N26+N37</f>
        <v>0</v>
      </c>
      <c r="O42" s="103">
        <f>+O26+O37</f>
        <v>189830</v>
      </c>
      <c r="P42" s="103"/>
      <c r="Q42" s="103">
        <f>+Q26+Q37</f>
        <v>0</v>
      </c>
    </row>
    <row r="43" spans="1:17" ht="13.5" thickTop="1">
      <c r="A43" s="110"/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</row>
    <row r="44" spans="1:17" ht="13.5" thickBot="1">
      <c r="A44" s="96"/>
      <c r="B44" s="112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</row>
    <row r="45" spans="1:17" s="5" customFormat="1" ht="80.25" thickBot="1" thickTop="1">
      <c r="A45" s="113" t="s">
        <v>33</v>
      </c>
      <c r="B45" s="102" t="s">
        <v>39</v>
      </c>
      <c r="C45" s="69" t="s">
        <v>57</v>
      </c>
      <c r="D45" s="114" t="s">
        <v>45</v>
      </c>
      <c r="E45" s="114" t="s">
        <v>46</v>
      </c>
      <c r="F45" s="114" t="s">
        <v>13</v>
      </c>
      <c r="G45" s="69" t="s">
        <v>63</v>
      </c>
      <c r="H45" s="69" t="s">
        <v>51</v>
      </c>
      <c r="I45" s="114" t="s">
        <v>40</v>
      </c>
      <c r="J45" s="114" t="s">
        <v>41</v>
      </c>
      <c r="K45" s="114" t="s">
        <v>42</v>
      </c>
      <c r="L45" s="114" t="s">
        <v>43</v>
      </c>
      <c r="M45" s="114" t="s">
        <v>23</v>
      </c>
      <c r="N45" s="114" t="s">
        <v>17</v>
      </c>
      <c r="O45" s="114" t="s">
        <v>47</v>
      </c>
      <c r="P45" s="146" t="s">
        <v>58</v>
      </c>
      <c r="Q45" s="160" t="s">
        <v>68</v>
      </c>
    </row>
    <row r="46" spans="1:17" s="5" customFormat="1" ht="13.5" thickTop="1">
      <c r="A46" s="91">
        <v>3</v>
      </c>
      <c r="B46" s="99" t="s">
        <v>24</v>
      </c>
      <c r="C46" s="100">
        <f aca="true" t="shared" si="7" ref="C46:C64">SUM(D46:P46)</f>
        <v>419120</v>
      </c>
      <c r="D46" s="100">
        <f>+D47+D51+D57</f>
        <v>0</v>
      </c>
      <c r="E46" s="100">
        <f>+E47+E51+E57</f>
        <v>0</v>
      </c>
      <c r="F46" s="100">
        <f>+F47+F51+F57</f>
        <v>13000</v>
      </c>
      <c r="G46" s="100">
        <f>+G47+G51+G57</f>
        <v>5000</v>
      </c>
      <c r="H46" s="100">
        <f>+H47+H51+H57+H59</f>
        <v>229490</v>
      </c>
      <c r="I46" s="100">
        <f>+I47+I51+I57+I59</f>
        <v>110000</v>
      </c>
      <c r="J46" s="100">
        <f>+J47+J51+J57</f>
        <v>20000</v>
      </c>
      <c r="K46" s="100">
        <f>+K47+K51+K57</f>
        <v>6630</v>
      </c>
      <c r="L46" s="100">
        <f>+L47+L51+L57</f>
        <v>1000</v>
      </c>
      <c r="M46" s="100">
        <f>+M47+M51+M57</f>
        <v>17000</v>
      </c>
      <c r="N46" s="100">
        <f>+N47+N51+N57</f>
        <v>17000</v>
      </c>
      <c r="O46" s="100">
        <f>+O47+O51+O57</f>
        <v>0</v>
      </c>
      <c r="P46" s="100">
        <f>+P47+P51+P57</f>
        <v>0</v>
      </c>
      <c r="Q46" s="164">
        <f>+Q47+Q51+Q57</f>
        <v>67909.67</v>
      </c>
    </row>
    <row r="47" spans="1:17" s="5" customFormat="1" ht="12.75">
      <c r="A47" s="86">
        <v>31</v>
      </c>
      <c r="B47" s="88" t="s">
        <v>25</v>
      </c>
      <c r="C47" s="83">
        <f t="shared" si="7"/>
        <v>12610</v>
      </c>
      <c r="D47" s="83">
        <f>SUM(D48:D50)</f>
        <v>0</v>
      </c>
      <c r="E47" s="83">
        <f>SUM(E48:E50)</f>
        <v>0</v>
      </c>
      <c r="F47" s="83">
        <f>SUM(F48:F50)</f>
        <v>1850</v>
      </c>
      <c r="G47" s="83">
        <f>SUM(G48:G50)</f>
        <v>0</v>
      </c>
      <c r="H47" s="83">
        <f>SUM(H48:H50)</f>
        <v>3900</v>
      </c>
      <c r="I47" s="83">
        <f>SUM(I48:I50)</f>
        <v>4000</v>
      </c>
      <c r="J47" s="83">
        <f>SUM(J48:J50)</f>
        <v>2360</v>
      </c>
      <c r="K47" s="83">
        <f>SUM(K48:K50)</f>
        <v>0</v>
      </c>
      <c r="L47" s="83">
        <f>SUM(L48:L50)</f>
        <v>500</v>
      </c>
      <c r="M47" s="83">
        <f>SUM(M48:M50)</f>
        <v>0</v>
      </c>
      <c r="N47" s="83">
        <f>SUM(N48:N50)</f>
        <v>0</v>
      </c>
      <c r="O47" s="83">
        <f>SUM(O48:O50)</f>
        <v>0</v>
      </c>
      <c r="P47" s="83">
        <f>SUM(P48:P50)</f>
        <v>0</v>
      </c>
      <c r="Q47" s="162">
        <f>SUM(Q48:Q50)</f>
        <v>0</v>
      </c>
    </row>
    <row r="48" spans="1:17" s="5" customFormat="1" ht="12.75">
      <c r="A48" s="86">
        <v>311</v>
      </c>
      <c r="B48" s="88" t="s">
        <v>90</v>
      </c>
      <c r="C48" s="83">
        <f t="shared" si="7"/>
        <v>7060</v>
      </c>
      <c r="D48" s="83"/>
      <c r="E48" s="83"/>
      <c r="F48" s="83">
        <v>1500</v>
      </c>
      <c r="G48" s="82">
        <v>0</v>
      </c>
      <c r="H48" s="83">
        <v>2400</v>
      </c>
      <c r="I48" s="83">
        <v>1000</v>
      </c>
      <c r="J48" s="83">
        <v>1860</v>
      </c>
      <c r="K48" s="84"/>
      <c r="L48" s="83">
        <v>300</v>
      </c>
      <c r="M48" s="83"/>
      <c r="N48" s="83"/>
      <c r="O48" s="82">
        <v>0</v>
      </c>
      <c r="P48" s="82"/>
      <c r="Q48" s="163">
        <v>0</v>
      </c>
    </row>
    <row r="49" spans="1:17" ht="12.75">
      <c r="A49" s="86">
        <v>312</v>
      </c>
      <c r="B49" s="88" t="s">
        <v>91</v>
      </c>
      <c r="C49" s="82">
        <f t="shared" si="7"/>
        <v>3000</v>
      </c>
      <c r="D49" s="82"/>
      <c r="E49" s="82"/>
      <c r="F49" s="82">
        <v>0</v>
      </c>
      <c r="G49" s="82">
        <v>0</v>
      </c>
      <c r="H49" s="84">
        <v>1000</v>
      </c>
      <c r="I49" s="84">
        <v>2000</v>
      </c>
      <c r="J49" s="84">
        <v>0</v>
      </c>
      <c r="K49" s="84"/>
      <c r="L49" s="82"/>
      <c r="M49" s="82"/>
      <c r="N49" s="82"/>
      <c r="O49" s="82">
        <v>0</v>
      </c>
      <c r="P49" s="82"/>
      <c r="Q49" s="163"/>
    </row>
    <row r="50" spans="1:17" ht="12.75">
      <c r="A50" s="86">
        <v>313</v>
      </c>
      <c r="B50" s="88" t="s">
        <v>92</v>
      </c>
      <c r="C50" s="82">
        <f t="shared" si="7"/>
        <v>2550</v>
      </c>
      <c r="D50" s="82"/>
      <c r="E50" s="82"/>
      <c r="F50" s="82">
        <v>350</v>
      </c>
      <c r="G50" s="82">
        <v>0</v>
      </c>
      <c r="H50" s="84">
        <v>500</v>
      </c>
      <c r="I50" s="84">
        <v>1000</v>
      </c>
      <c r="J50" s="84">
        <v>500</v>
      </c>
      <c r="K50" s="84"/>
      <c r="L50" s="82">
        <v>200</v>
      </c>
      <c r="M50" s="82"/>
      <c r="N50" s="82"/>
      <c r="O50" s="82">
        <f>6400-6400</f>
        <v>0</v>
      </c>
      <c r="P50" s="82"/>
      <c r="Q50" s="163"/>
    </row>
    <row r="51" spans="1:17" s="5" customFormat="1" ht="12.75">
      <c r="A51" s="86">
        <v>32</v>
      </c>
      <c r="B51" s="88" t="s">
        <v>26</v>
      </c>
      <c r="C51" s="83">
        <f t="shared" si="7"/>
        <v>314810</v>
      </c>
      <c r="D51" s="83">
        <f>SUM(D52:D56)</f>
        <v>0</v>
      </c>
      <c r="E51" s="83">
        <f>SUM(E52:E56)</f>
        <v>0</v>
      </c>
      <c r="F51" s="83">
        <f>SUM(F52:F56)</f>
        <v>11150</v>
      </c>
      <c r="G51" s="83">
        <f>SUM(G52:G56)</f>
        <v>5000</v>
      </c>
      <c r="H51" s="83">
        <f>SUM(H52:H56)</f>
        <v>219890</v>
      </c>
      <c r="I51" s="83">
        <f>SUM(I52:I56)</f>
        <v>20000</v>
      </c>
      <c r="J51" s="83">
        <f>SUM(J52:J56)</f>
        <v>17640</v>
      </c>
      <c r="K51" s="83">
        <f>SUM(K52:K56)</f>
        <v>6630</v>
      </c>
      <c r="L51" s="83">
        <f>SUM(L52:L56)</f>
        <v>500</v>
      </c>
      <c r="M51" s="83">
        <f>SUM(M52:M56)</f>
        <v>17000</v>
      </c>
      <c r="N51" s="83">
        <f>SUM(N52:N56)</f>
        <v>17000</v>
      </c>
      <c r="O51" s="83">
        <f>SUM(O52:O56)</f>
        <v>0</v>
      </c>
      <c r="P51" s="83">
        <f>SUM(P52:P56)</f>
        <v>0</v>
      </c>
      <c r="Q51" s="161">
        <f>SUM(Q52:Q56)</f>
        <v>67909.67</v>
      </c>
    </row>
    <row r="52" spans="1:17" s="5" customFormat="1" ht="12.75">
      <c r="A52" s="86">
        <v>321</v>
      </c>
      <c r="B52" s="88" t="s">
        <v>93</v>
      </c>
      <c r="C52" s="82">
        <f t="shared" si="7"/>
        <v>14750</v>
      </c>
      <c r="D52" s="82"/>
      <c r="E52" s="82"/>
      <c r="F52" s="82">
        <v>1000</v>
      </c>
      <c r="G52" s="82"/>
      <c r="H52" s="84">
        <v>11500</v>
      </c>
      <c r="I52" s="84">
        <v>1500</v>
      </c>
      <c r="J52" s="84">
        <v>500</v>
      </c>
      <c r="K52" s="84"/>
      <c r="L52" s="82">
        <v>250</v>
      </c>
      <c r="M52" s="82"/>
      <c r="N52" s="82"/>
      <c r="O52" s="82"/>
      <c r="P52" s="82"/>
      <c r="Q52" s="83"/>
    </row>
    <row r="53" spans="1:17" s="5" customFormat="1" ht="12.75">
      <c r="A53" s="195">
        <v>322</v>
      </c>
      <c r="B53" s="196" t="s">
        <v>94</v>
      </c>
      <c r="C53" s="82">
        <f t="shared" si="7"/>
        <v>173860</v>
      </c>
      <c r="D53" s="82"/>
      <c r="E53" s="82"/>
      <c r="F53" s="82">
        <v>2650</v>
      </c>
      <c r="G53" s="82"/>
      <c r="H53" s="84">
        <v>137890</v>
      </c>
      <c r="I53" s="84">
        <v>5500</v>
      </c>
      <c r="J53" s="84">
        <v>5440</v>
      </c>
      <c r="K53" s="82">
        <v>6630</v>
      </c>
      <c r="L53" s="82">
        <v>250</v>
      </c>
      <c r="M53" s="82">
        <v>12000</v>
      </c>
      <c r="N53" s="82">
        <v>3500</v>
      </c>
      <c r="O53" s="82"/>
      <c r="P53" s="82"/>
      <c r="Q53" s="161">
        <v>67909.67</v>
      </c>
    </row>
    <row r="54" spans="1:17" s="5" customFormat="1" ht="12.75">
      <c r="A54" s="195">
        <v>323</v>
      </c>
      <c r="B54" s="196" t="s">
        <v>95</v>
      </c>
      <c r="C54" s="82">
        <f t="shared" si="7"/>
        <v>90700</v>
      </c>
      <c r="D54" s="82"/>
      <c r="F54" s="84">
        <v>5500</v>
      </c>
      <c r="G54" s="82"/>
      <c r="H54" s="84">
        <v>50000</v>
      </c>
      <c r="I54" s="84">
        <v>6000</v>
      </c>
      <c r="J54" s="197">
        <v>10700</v>
      </c>
      <c r="K54" s="82"/>
      <c r="L54" s="82"/>
      <c r="M54" s="82">
        <v>5000</v>
      </c>
      <c r="N54" s="82">
        <v>13500</v>
      </c>
      <c r="O54" s="82"/>
      <c r="P54" s="82"/>
      <c r="Q54" s="83"/>
    </row>
    <row r="55" spans="1:17" ht="12.75">
      <c r="A55" s="195">
        <v>324</v>
      </c>
      <c r="B55" s="196" t="s">
        <v>101</v>
      </c>
      <c r="C55" s="82">
        <f t="shared" si="7"/>
        <v>6500</v>
      </c>
      <c r="D55" s="84"/>
      <c r="E55" s="84"/>
      <c r="F55" s="82"/>
      <c r="G55" s="82">
        <f>15000-10000</f>
        <v>5000</v>
      </c>
      <c r="H55" s="84">
        <v>1500</v>
      </c>
      <c r="I55" s="84"/>
      <c r="J55" s="84"/>
      <c r="K55" s="82"/>
      <c r="L55" s="82"/>
      <c r="M55" s="82"/>
      <c r="N55" s="82"/>
      <c r="O55" s="82"/>
      <c r="P55" s="82"/>
      <c r="Q55" s="82"/>
    </row>
    <row r="56" spans="1:17" ht="12.75">
      <c r="A56" s="195">
        <v>329</v>
      </c>
      <c r="B56" s="196" t="s">
        <v>96</v>
      </c>
      <c r="C56" s="82">
        <f t="shared" si="7"/>
        <v>29000</v>
      </c>
      <c r="D56" s="84"/>
      <c r="E56" s="84"/>
      <c r="F56" s="82">
        <v>2000</v>
      </c>
      <c r="G56" s="82"/>
      <c r="H56" s="84">
        <v>19000</v>
      </c>
      <c r="I56" s="84">
        <v>7000</v>
      </c>
      <c r="J56" s="84">
        <v>1000</v>
      </c>
      <c r="K56" s="82"/>
      <c r="L56" s="82"/>
      <c r="M56" s="82"/>
      <c r="N56" s="82"/>
      <c r="O56" s="84">
        <v>0</v>
      </c>
      <c r="P56" s="84"/>
      <c r="Q56" s="82"/>
    </row>
    <row r="57" spans="1:17" s="5" customFormat="1" ht="12.75">
      <c r="A57" s="86">
        <v>34</v>
      </c>
      <c r="B57" s="88" t="s">
        <v>27</v>
      </c>
      <c r="C57" s="83">
        <f t="shared" si="7"/>
        <v>700</v>
      </c>
      <c r="D57" s="83">
        <v>0</v>
      </c>
      <c r="E57" s="83">
        <v>0</v>
      </c>
      <c r="F57" s="83">
        <v>0</v>
      </c>
      <c r="G57" s="83">
        <v>0</v>
      </c>
      <c r="H57" s="83">
        <v>700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83">
        <v>0</v>
      </c>
      <c r="O57" s="83">
        <v>0</v>
      </c>
      <c r="P57" s="83">
        <v>0</v>
      </c>
      <c r="Q57" s="83">
        <v>0</v>
      </c>
    </row>
    <row r="58" spans="1:17" s="5" customFormat="1" ht="12.75">
      <c r="A58" s="86">
        <v>343</v>
      </c>
      <c r="B58" s="88" t="s">
        <v>97</v>
      </c>
      <c r="C58" s="82">
        <f t="shared" si="7"/>
        <v>700</v>
      </c>
      <c r="D58" s="83"/>
      <c r="E58" s="83"/>
      <c r="F58" s="83"/>
      <c r="G58" s="83"/>
      <c r="H58" s="82">
        <v>700</v>
      </c>
      <c r="I58" s="83"/>
      <c r="J58" s="83"/>
      <c r="K58" s="83"/>
      <c r="L58" s="83"/>
      <c r="M58" s="83"/>
      <c r="N58" s="83"/>
      <c r="O58" s="83"/>
      <c r="P58" s="83"/>
      <c r="Q58" s="83"/>
    </row>
    <row r="59" spans="1:17" s="5" customFormat="1" ht="12.75">
      <c r="A59" s="86">
        <v>37</v>
      </c>
      <c r="B59" s="88" t="s">
        <v>60</v>
      </c>
      <c r="C59" s="83">
        <f t="shared" si="7"/>
        <v>91000</v>
      </c>
      <c r="D59" s="83"/>
      <c r="E59" s="83"/>
      <c r="F59" s="83"/>
      <c r="G59" s="83"/>
      <c r="H59" s="83">
        <f>SUM(H60)</f>
        <v>5000</v>
      </c>
      <c r="I59" s="83">
        <f>SUM(I60)</f>
        <v>86000</v>
      </c>
      <c r="J59" s="83">
        <f aca="true" t="shared" si="8" ref="J59:Q59">SUM(J60)</f>
        <v>0</v>
      </c>
      <c r="K59" s="83">
        <f t="shared" si="8"/>
        <v>0</v>
      </c>
      <c r="L59" s="83">
        <f t="shared" si="8"/>
        <v>0</v>
      </c>
      <c r="M59" s="83">
        <f t="shared" si="8"/>
        <v>0</v>
      </c>
      <c r="N59" s="83">
        <f t="shared" si="8"/>
        <v>0</v>
      </c>
      <c r="O59" s="83">
        <f t="shared" si="8"/>
        <v>0</v>
      </c>
      <c r="P59" s="83">
        <f t="shared" si="8"/>
        <v>0</v>
      </c>
      <c r="Q59" s="83">
        <f t="shared" si="8"/>
        <v>0</v>
      </c>
    </row>
    <row r="60" spans="1:17" ht="22.5">
      <c r="A60" s="201">
        <v>372</v>
      </c>
      <c r="B60" s="202" t="s">
        <v>102</v>
      </c>
      <c r="C60" s="82">
        <f t="shared" si="7"/>
        <v>91000</v>
      </c>
      <c r="D60" s="82"/>
      <c r="E60" s="82"/>
      <c r="F60" s="82"/>
      <c r="G60" s="82"/>
      <c r="H60" s="120">
        <f>1000+4000</f>
        <v>5000</v>
      </c>
      <c r="I60" s="120">
        <f>5000+1000+80000</f>
        <v>86000</v>
      </c>
      <c r="J60" s="82"/>
      <c r="K60" s="82"/>
      <c r="L60" s="82"/>
      <c r="M60" s="82"/>
      <c r="N60" s="82"/>
      <c r="O60" s="82"/>
      <c r="P60" s="82"/>
      <c r="Q60" s="82"/>
    </row>
    <row r="61" spans="1:19" s="5" customFormat="1" ht="22.5">
      <c r="A61" s="86">
        <v>4</v>
      </c>
      <c r="B61" s="88" t="s">
        <v>28</v>
      </c>
      <c r="C61" s="83">
        <f t="shared" si="7"/>
        <v>203000</v>
      </c>
      <c r="D61" s="83">
        <f>+D62</f>
        <v>0</v>
      </c>
      <c r="E61" s="83">
        <f>+E62</f>
        <v>0</v>
      </c>
      <c r="F61" s="83">
        <f aca="true" t="shared" si="9" ref="F61:Q61">+F62</f>
        <v>0</v>
      </c>
      <c r="G61" s="83">
        <f t="shared" si="9"/>
        <v>0</v>
      </c>
      <c r="H61" s="83">
        <f t="shared" si="9"/>
        <v>15000</v>
      </c>
      <c r="I61" s="83">
        <f t="shared" si="9"/>
        <v>170000</v>
      </c>
      <c r="J61" s="83"/>
      <c r="K61" s="83"/>
      <c r="L61" s="83"/>
      <c r="M61" s="83">
        <f t="shared" si="9"/>
        <v>5000</v>
      </c>
      <c r="N61" s="83">
        <f t="shared" si="9"/>
        <v>13000</v>
      </c>
      <c r="O61" s="83">
        <f t="shared" si="9"/>
        <v>0</v>
      </c>
      <c r="P61" s="83">
        <f t="shared" si="9"/>
        <v>0</v>
      </c>
      <c r="Q61" s="83">
        <f t="shared" si="9"/>
        <v>0</v>
      </c>
      <c r="S61" s="38"/>
    </row>
    <row r="62" spans="1:17" s="5" customFormat="1" ht="22.5">
      <c r="A62" s="86">
        <v>42</v>
      </c>
      <c r="B62" s="88" t="s">
        <v>29</v>
      </c>
      <c r="C62" s="83">
        <f t="shared" si="7"/>
        <v>203000</v>
      </c>
      <c r="D62" s="83">
        <f>SUM(D63:D64)</f>
        <v>0</v>
      </c>
      <c r="E62" s="83">
        <f>SUM(E63:E64)</f>
        <v>0</v>
      </c>
      <c r="F62" s="83">
        <f>SUM(F63:F64)</f>
        <v>0</v>
      </c>
      <c r="G62" s="83">
        <f>SUM(G63:G64)</f>
        <v>0</v>
      </c>
      <c r="H62" s="83">
        <f>SUM(H63:H64)</f>
        <v>15000</v>
      </c>
      <c r="I62" s="83">
        <f>SUM(I63:I64)</f>
        <v>170000</v>
      </c>
      <c r="J62" s="83">
        <f>SUM(J63:J64)</f>
        <v>0</v>
      </c>
      <c r="K62" s="83">
        <f>SUM(K63:K64)</f>
        <v>0</v>
      </c>
      <c r="L62" s="83">
        <f>SUM(L63:L64)</f>
        <v>0</v>
      </c>
      <c r="M62" s="83">
        <f>SUM(M63:M64)</f>
        <v>5000</v>
      </c>
      <c r="N62" s="83">
        <f>SUM(N63:N64)</f>
        <v>13000</v>
      </c>
      <c r="O62" s="83">
        <f>SUM(O63:O64)</f>
        <v>0</v>
      </c>
      <c r="P62" s="83">
        <f>SUM(P63:P64)</f>
        <v>0</v>
      </c>
      <c r="Q62" s="83">
        <f>SUM(Q63:Q64)</f>
        <v>0</v>
      </c>
    </row>
    <row r="63" spans="1:17" ht="12.75">
      <c r="A63" s="86">
        <v>422</v>
      </c>
      <c r="B63" s="88" t="s">
        <v>98</v>
      </c>
      <c r="C63" s="82">
        <f t="shared" si="7"/>
        <v>35000</v>
      </c>
      <c r="D63" s="82"/>
      <c r="E63" s="82"/>
      <c r="F63" s="82"/>
      <c r="G63" s="82"/>
      <c r="H63" s="197">
        <v>11000</v>
      </c>
      <c r="I63" s="120">
        <v>16000</v>
      </c>
      <c r="J63" s="120"/>
      <c r="K63" s="120"/>
      <c r="L63" s="120"/>
      <c r="M63" s="120">
        <v>5000</v>
      </c>
      <c r="N63" s="120">
        <v>3000</v>
      </c>
      <c r="O63" s="82"/>
      <c r="P63" s="82"/>
      <c r="Q63" s="82"/>
    </row>
    <row r="64" spans="1:17" ht="13.5" thickBot="1">
      <c r="A64" s="199">
        <v>424</v>
      </c>
      <c r="B64" s="200" t="s">
        <v>100</v>
      </c>
      <c r="C64" s="82">
        <f t="shared" si="7"/>
        <v>168000</v>
      </c>
      <c r="D64" s="109"/>
      <c r="E64" s="109"/>
      <c r="F64" s="109"/>
      <c r="G64" s="109"/>
      <c r="H64" s="203">
        <v>4000</v>
      </c>
      <c r="I64" s="204">
        <v>154000</v>
      </c>
      <c r="J64" s="204"/>
      <c r="K64" s="204"/>
      <c r="L64" s="204"/>
      <c r="M64" s="204"/>
      <c r="N64" s="204">
        <v>10000</v>
      </c>
      <c r="O64" s="109"/>
      <c r="P64" s="109"/>
      <c r="Q64" s="109"/>
    </row>
    <row r="65" spans="1:17" s="5" customFormat="1" ht="14.25" thickBot="1" thickTop="1">
      <c r="A65" s="104"/>
      <c r="B65" s="105" t="s">
        <v>38</v>
      </c>
      <c r="C65" s="103">
        <f>SUM(D65:Q65)</f>
        <v>690029.67</v>
      </c>
      <c r="D65" s="103">
        <f>+D46+D61</f>
        <v>0</v>
      </c>
      <c r="E65" s="103">
        <f>+E46+E61</f>
        <v>0</v>
      </c>
      <c r="F65" s="103">
        <f>+F46+F61</f>
        <v>13000</v>
      </c>
      <c r="G65" s="103">
        <f>+G46+G61</f>
        <v>5000</v>
      </c>
      <c r="H65" s="144">
        <f>+H46+H61</f>
        <v>244490</v>
      </c>
      <c r="I65" s="144">
        <f>+I46+I61</f>
        <v>280000</v>
      </c>
      <c r="J65" s="144">
        <f>+J46+J61</f>
        <v>20000</v>
      </c>
      <c r="K65" s="144">
        <f>+K46+K61</f>
        <v>6630</v>
      </c>
      <c r="L65" s="144">
        <f>+L46+L61</f>
        <v>1000</v>
      </c>
      <c r="M65" s="144">
        <f>+M46+M61</f>
        <v>22000</v>
      </c>
      <c r="N65" s="144">
        <f>+N46+N61</f>
        <v>30000</v>
      </c>
      <c r="O65" s="103">
        <f>+O46+O61</f>
        <v>0</v>
      </c>
      <c r="P65" s="103">
        <f>+P46+P61</f>
        <v>0</v>
      </c>
      <c r="Q65" s="103">
        <f>+Q46+Q61</f>
        <v>67909.67</v>
      </c>
    </row>
    <row r="66" spans="1:17" s="5" customFormat="1" ht="14.25" thickBot="1" thickTop="1">
      <c r="A66" s="106"/>
      <c r="B66" s="115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53"/>
      <c r="Q66" s="116"/>
    </row>
    <row r="67" spans="1:17" s="5" customFormat="1" ht="80.25" thickBot="1" thickTop="1">
      <c r="A67" s="113" t="s">
        <v>33</v>
      </c>
      <c r="B67" s="102" t="s">
        <v>44</v>
      </c>
      <c r="C67" s="69" t="s">
        <v>57</v>
      </c>
      <c r="D67" s="114" t="s">
        <v>45</v>
      </c>
      <c r="E67" s="114" t="s">
        <v>46</v>
      </c>
      <c r="F67" s="114" t="s">
        <v>13</v>
      </c>
      <c r="G67" s="69" t="s">
        <v>63</v>
      </c>
      <c r="H67" s="69" t="s">
        <v>51</v>
      </c>
      <c r="I67" s="114" t="s">
        <v>40</v>
      </c>
      <c r="J67" s="114" t="s">
        <v>41</v>
      </c>
      <c r="K67" s="114" t="s">
        <v>42</v>
      </c>
      <c r="L67" s="114" t="s">
        <v>43</v>
      </c>
      <c r="M67" s="114" t="s">
        <v>23</v>
      </c>
      <c r="N67" s="114" t="s">
        <v>17</v>
      </c>
      <c r="O67" s="133" t="s">
        <v>47</v>
      </c>
      <c r="P67" s="146" t="s">
        <v>58</v>
      </c>
      <c r="Q67" s="160" t="s">
        <v>68</v>
      </c>
    </row>
    <row r="68" spans="1:17" s="5" customFormat="1" ht="13.5" thickTop="1">
      <c r="A68" s="91">
        <v>3</v>
      </c>
      <c r="B68" s="99" t="s">
        <v>24</v>
      </c>
      <c r="C68" s="100">
        <f aca="true" t="shared" si="10" ref="C68:C76">SUM(D68:P68)</f>
        <v>90000</v>
      </c>
      <c r="D68" s="100">
        <f>+D69+D73</f>
        <v>0</v>
      </c>
      <c r="E68" s="100">
        <f>+E69+E73</f>
        <v>0</v>
      </c>
      <c r="F68" s="100">
        <f>+F69+F73</f>
        <v>0</v>
      </c>
      <c r="G68" s="100">
        <f>+G69+G73</f>
        <v>0</v>
      </c>
      <c r="H68" s="100">
        <f>+H69+H73</f>
        <v>0</v>
      </c>
      <c r="I68" s="100">
        <f>+I69+I73</f>
        <v>25000</v>
      </c>
      <c r="J68" s="100">
        <f>+J69+J73</f>
        <v>0</v>
      </c>
      <c r="K68" s="100">
        <f>+K69+K73</f>
        <v>0</v>
      </c>
      <c r="L68" s="100">
        <f>+L69+L73</f>
        <v>0</v>
      </c>
      <c r="M68" s="100">
        <f>+M69+M73</f>
        <v>0</v>
      </c>
      <c r="N68" s="100">
        <f>+N69+N73</f>
        <v>0</v>
      </c>
      <c r="O68" s="100">
        <f>+O69+O73</f>
        <v>65000</v>
      </c>
      <c r="P68" s="100"/>
      <c r="Q68" s="100">
        <v>0</v>
      </c>
    </row>
    <row r="69" spans="1:17" s="5" customFormat="1" ht="12.75">
      <c r="A69" s="86">
        <v>31</v>
      </c>
      <c r="B69" s="88" t="s">
        <v>25</v>
      </c>
      <c r="C69" s="83">
        <f t="shared" si="10"/>
        <v>0</v>
      </c>
      <c r="D69" s="83">
        <f>SUM(D70:D72)</f>
        <v>0</v>
      </c>
      <c r="E69" s="83">
        <f>SUM(E70:E72)</f>
        <v>0</v>
      </c>
      <c r="F69" s="83">
        <f>SUM(F70:F72)</f>
        <v>0</v>
      </c>
      <c r="G69" s="83">
        <f>SUM(G70:G72)</f>
        <v>0</v>
      </c>
      <c r="H69" s="83">
        <f>SUM(H70:H72)</f>
        <v>0</v>
      </c>
      <c r="I69" s="83">
        <f>SUM(I70:I72)</f>
        <v>0</v>
      </c>
      <c r="J69" s="83">
        <f>SUM(J70:J72)</f>
        <v>0</v>
      </c>
      <c r="K69" s="83">
        <f>SUM(K70:K72)</f>
        <v>0</v>
      </c>
      <c r="L69" s="83">
        <f>SUM(L70:L72)</f>
        <v>0</v>
      </c>
      <c r="M69" s="83">
        <f>SUM(M70:M72)</f>
        <v>0</v>
      </c>
      <c r="N69" s="83">
        <f>SUM(N70:N72)</f>
        <v>0</v>
      </c>
      <c r="O69" s="83">
        <f>SUM(O70:O72)</f>
        <v>0</v>
      </c>
      <c r="P69" s="83">
        <f>SUM(P70:P72)</f>
        <v>0</v>
      </c>
      <c r="Q69" s="83">
        <f>SUM(Q70:Q72)</f>
        <v>0</v>
      </c>
    </row>
    <row r="70" spans="1:17" s="5" customFormat="1" ht="12.75">
      <c r="A70" s="86">
        <v>311</v>
      </c>
      <c r="B70" s="88" t="s">
        <v>90</v>
      </c>
      <c r="C70" s="83">
        <f t="shared" si="10"/>
        <v>0</v>
      </c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</row>
    <row r="71" spans="1:17" ht="12.75">
      <c r="A71" s="86">
        <v>312</v>
      </c>
      <c r="B71" s="88" t="s">
        <v>91</v>
      </c>
      <c r="C71" s="83">
        <f t="shared" si="10"/>
        <v>0</v>
      </c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</row>
    <row r="72" spans="1:17" ht="12.75">
      <c r="A72" s="86">
        <v>313</v>
      </c>
      <c r="B72" s="88" t="s">
        <v>92</v>
      </c>
      <c r="C72" s="83">
        <f t="shared" si="10"/>
        <v>0</v>
      </c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</row>
    <row r="73" spans="1:17" s="5" customFormat="1" ht="12.75">
      <c r="A73" s="86">
        <v>32</v>
      </c>
      <c r="B73" s="88" t="s">
        <v>26</v>
      </c>
      <c r="C73" s="83">
        <f t="shared" si="10"/>
        <v>90000</v>
      </c>
      <c r="D73" s="83">
        <f>SUM(D74:D75)</f>
        <v>0</v>
      </c>
      <c r="E73" s="83">
        <f>SUM(E74:E75)</f>
        <v>0</v>
      </c>
      <c r="F73" s="83">
        <f>SUM(F74:F75)</f>
        <v>0</v>
      </c>
      <c r="G73" s="83">
        <f>SUM(G74:G75)</f>
        <v>0</v>
      </c>
      <c r="H73" s="83">
        <f>SUM(H74:H75)</f>
        <v>0</v>
      </c>
      <c r="I73" s="83">
        <f>SUM(I74:I75)</f>
        <v>25000</v>
      </c>
      <c r="J73" s="83">
        <f>SUM(J74:J75)</f>
        <v>0</v>
      </c>
      <c r="K73" s="83">
        <f>SUM(K74:K75)</f>
        <v>0</v>
      </c>
      <c r="L73" s="83">
        <f>SUM(L74:L75)</f>
        <v>0</v>
      </c>
      <c r="M73" s="83">
        <f>SUM(M74:M75)</f>
        <v>0</v>
      </c>
      <c r="N73" s="83">
        <f>SUM(N74:N75)</f>
        <v>0</v>
      </c>
      <c r="O73" s="83">
        <f>SUM(O74:O75)</f>
        <v>65000</v>
      </c>
      <c r="P73" s="83"/>
      <c r="Q73" s="83">
        <v>0</v>
      </c>
    </row>
    <row r="74" spans="1:17" ht="12.75">
      <c r="A74" s="195">
        <v>322</v>
      </c>
      <c r="B74" s="196" t="s">
        <v>94</v>
      </c>
      <c r="C74" s="82">
        <f t="shared" si="10"/>
        <v>90000</v>
      </c>
      <c r="D74" s="85"/>
      <c r="E74" s="85"/>
      <c r="F74" s="82"/>
      <c r="G74" s="82"/>
      <c r="H74" s="82"/>
      <c r="I74" s="82">
        <v>25000</v>
      </c>
      <c r="J74" s="82"/>
      <c r="K74" s="82"/>
      <c r="L74" s="82"/>
      <c r="M74" s="82"/>
      <c r="N74" s="82"/>
      <c r="O74" s="141">
        <f>70000-5000</f>
        <v>65000</v>
      </c>
      <c r="P74" s="85"/>
      <c r="Q74" s="82"/>
    </row>
    <row r="75" spans="1:17" ht="13.5" thickBot="1">
      <c r="A75" s="195">
        <v>323</v>
      </c>
      <c r="B75" s="196" t="s">
        <v>95</v>
      </c>
      <c r="C75" s="109">
        <f t="shared" si="10"/>
        <v>0</v>
      </c>
      <c r="D75" s="117"/>
      <c r="E75" s="117"/>
      <c r="F75" s="109"/>
      <c r="G75" s="109"/>
      <c r="H75" s="109"/>
      <c r="I75" s="109"/>
      <c r="J75" s="109"/>
      <c r="K75" s="109"/>
      <c r="L75" s="109"/>
      <c r="M75" s="109"/>
      <c r="N75" s="109"/>
      <c r="O75" s="117">
        <v>0</v>
      </c>
      <c r="P75" s="117"/>
      <c r="Q75" s="109"/>
    </row>
    <row r="76" spans="1:17" s="5" customFormat="1" ht="14.25" thickBot="1" thickTop="1">
      <c r="A76" s="118"/>
      <c r="B76" s="105" t="s">
        <v>38</v>
      </c>
      <c r="C76" s="103">
        <f t="shared" si="10"/>
        <v>90000</v>
      </c>
      <c r="D76" s="103">
        <f>+D68</f>
        <v>0</v>
      </c>
      <c r="E76" s="103">
        <f>+E68</f>
        <v>0</v>
      </c>
      <c r="F76" s="103">
        <f>+F68</f>
        <v>0</v>
      </c>
      <c r="G76" s="103">
        <f>+G68</f>
        <v>0</v>
      </c>
      <c r="H76" s="103">
        <f>+H68</f>
        <v>0</v>
      </c>
      <c r="I76" s="103">
        <f>+I68</f>
        <v>25000</v>
      </c>
      <c r="J76" s="103">
        <f>+J68</f>
        <v>0</v>
      </c>
      <c r="K76" s="103">
        <f>+K68</f>
        <v>0</v>
      </c>
      <c r="L76" s="103">
        <f>+L68</f>
        <v>0</v>
      </c>
      <c r="M76" s="103">
        <f>+M68</f>
        <v>0</v>
      </c>
      <c r="N76" s="103">
        <f>+N68</f>
        <v>0</v>
      </c>
      <c r="O76" s="103">
        <f>+O68</f>
        <v>65000</v>
      </c>
      <c r="P76" s="103"/>
      <c r="Q76" s="103">
        <f>+Q68</f>
        <v>0</v>
      </c>
    </row>
    <row r="77" spans="1:17" ht="80.25" thickBot="1" thickTop="1">
      <c r="A77" s="131" t="s">
        <v>33</v>
      </c>
      <c r="B77" s="132" t="s">
        <v>62</v>
      </c>
      <c r="C77" s="69" t="s">
        <v>57</v>
      </c>
      <c r="D77" s="133" t="s">
        <v>45</v>
      </c>
      <c r="E77" s="133" t="s">
        <v>46</v>
      </c>
      <c r="F77" s="133" t="s">
        <v>13</v>
      </c>
      <c r="G77" s="134" t="s">
        <v>50</v>
      </c>
      <c r="H77" s="134" t="s">
        <v>51</v>
      </c>
      <c r="I77" s="133" t="s">
        <v>40</v>
      </c>
      <c r="J77" s="133" t="s">
        <v>41</v>
      </c>
      <c r="K77" s="133" t="s">
        <v>42</v>
      </c>
      <c r="L77" s="133" t="s">
        <v>43</v>
      </c>
      <c r="M77" s="133" t="s">
        <v>23</v>
      </c>
      <c r="N77" s="133" t="s">
        <v>17</v>
      </c>
      <c r="O77" s="133" t="s">
        <v>47</v>
      </c>
      <c r="P77" s="147" t="s">
        <v>58</v>
      </c>
      <c r="Q77" s="160" t="s">
        <v>68</v>
      </c>
    </row>
    <row r="78" spans="1:17" ht="13.5" thickTop="1">
      <c r="A78" s="135">
        <v>3</v>
      </c>
      <c r="B78" s="136" t="s">
        <v>24</v>
      </c>
      <c r="C78" s="137">
        <f aca="true" t="shared" si="11" ref="C78:C86">SUM(D78:P78)</f>
        <v>5160000</v>
      </c>
      <c r="D78" s="137">
        <f>+D79+D83</f>
        <v>0</v>
      </c>
      <c r="E78" s="137">
        <f>+E79+E83</f>
        <v>0</v>
      </c>
      <c r="F78" s="137">
        <f>+F79+F83</f>
        <v>0</v>
      </c>
      <c r="G78" s="137">
        <f>+G79+G83</f>
        <v>0</v>
      </c>
      <c r="H78" s="137">
        <f>+H79+H83</f>
        <v>0</v>
      </c>
      <c r="I78" s="137">
        <f>+I79+I83</f>
        <v>0</v>
      </c>
      <c r="J78" s="137">
        <f>+J79+J83</f>
        <v>0</v>
      </c>
      <c r="K78" s="137">
        <f>+K79+K83</f>
        <v>0</v>
      </c>
      <c r="L78" s="137">
        <f>+L79+L83</f>
        <v>0</v>
      </c>
      <c r="M78" s="137">
        <f>+M79+M83</f>
        <v>0</v>
      </c>
      <c r="N78" s="137">
        <f>+N79+N83</f>
        <v>0</v>
      </c>
      <c r="O78" s="137">
        <f>+O79+O83</f>
        <v>0</v>
      </c>
      <c r="P78" s="137">
        <f>+P79+P83</f>
        <v>5160000</v>
      </c>
      <c r="Q78" s="137">
        <v>0</v>
      </c>
    </row>
    <row r="79" spans="1:17" ht="12.75">
      <c r="A79" s="138">
        <v>31</v>
      </c>
      <c r="B79" s="139" t="s">
        <v>25</v>
      </c>
      <c r="C79" s="121">
        <f t="shared" si="11"/>
        <v>5020000</v>
      </c>
      <c r="D79" s="121">
        <f>SUM(D80:D82)</f>
        <v>0</v>
      </c>
      <c r="E79" s="121">
        <f>SUM(E80:E82)</f>
        <v>0</v>
      </c>
      <c r="F79" s="121">
        <f>SUM(F80:F82)</f>
        <v>0</v>
      </c>
      <c r="G79" s="121">
        <f>SUM(G80:G82)</f>
        <v>0</v>
      </c>
      <c r="H79" s="121">
        <f>SUM(H80:H82)</f>
        <v>0</v>
      </c>
      <c r="I79" s="121">
        <f>SUM(I80:I82)</f>
        <v>0</v>
      </c>
      <c r="J79" s="121">
        <f>SUM(J80:J82)</f>
        <v>0</v>
      </c>
      <c r="K79" s="121">
        <f>SUM(K80:K82)</f>
        <v>0</v>
      </c>
      <c r="L79" s="121">
        <f>SUM(L80:L82)</f>
        <v>0</v>
      </c>
      <c r="M79" s="121">
        <f>SUM(M80:M82)</f>
        <v>0</v>
      </c>
      <c r="N79" s="121">
        <f>SUM(N80:N82)</f>
        <v>0</v>
      </c>
      <c r="O79" s="121">
        <f>SUM(O80:O82)</f>
        <v>0</v>
      </c>
      <c r="P79" s="121">
        <f>SUM(P80:P82)</f>
        <v>5020000</v>
      </c>
      <c r="Q79" s="121">
        <v>0</v>
      </c>
    </row>
    <row r="80" spans="1:17" ht="12.75">
      <c r="A80" s="86">
        <v>311</v>
      </c>
      <c r="B80" s="88" t="s">
        <v>90</v>
      </c>
      <c r="C80" s="121">
        <f t="shared" si="11"/>
        <v>4070000</v>
      </c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>
        <v>4070000</v>
      </c>
      <c r="Q80" s="121"/>
    </row>
    <row r="81" spans="1:17" ht="12.75">
      <c r="A81" s="86">
        <v>312</v>
      </c>
      <c r="B81" s="88" t="s">
        <v>91</v>
      </c>
      <c r="C81" s="121">
        <f t="shared" si="11"/>
        <v>250000</v>
      </c>
      <c r="D81" s="120"/>
      <c r="E81" s="120"/>
      <c r="F81" s="120"/>
      <c r="G81" s="120"/>
      <c r="H81" s="140"/>
      <c r="I81" s="120"/>
      <c r="J81" s="120"/>
      <c r="K81" s="120"/>
      <c r="L81" s="120"/>
      <c r="M81" s="120"/>
      <c r="N81" s="120"/>
      <c r="O81" s="120"/>
      <c r="P81" s="120">
        <v>250000</v>
      </c>
      <c r="Q81" s="120"/>
    </row>
    <row r="82" spans="1:17" ht="12.75">
      <c r="A82" s="86">
        <v>313</v>
      </c>
      <c r="B82" s="88" t="s">
        <v>92</v>
      </c>
      <c r="C82" s="121">
        <f t="shared" si="11"/>
        <v>700000</v>
      </c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>
        <v>700000</v>
      </c>
      <c r="Q82" s="120"/>
    </row>
    <row r="83" spans="1:17" ht="12.75">
      <c r="A83" s="138">
        <v>32</v>
      </c>
      <c r="B83" s="139" t="s">
        <v>26</v>
      </c>
      <c r="C83" s="121">
        <f t="shared" si="11"/>
        <v>140000</v>
      </c>
      <c r="D83" s="121">
        <v>0</v>
      </c>
      <c r="E83" s="121">
        <v>0</v>
      </c>
      <c r="F83" s="121">
        <v>0</v>
      </c>
      <c r="G83" s="121">
        <v>0</v>
      </c>
      <c r="H83" s="121">
        <v>0</v>
      </c>
      <c r="I83" s="121">
        <v>0</v>
      </c>
      <c r="J83" s="121">
        <v>0</v>
      </c>
      <c r="K83" s="121">
        <v>0</v>
      </c>
      <c r="L83" s="121">
        <v>0</v>
      </c>
      <c r="M83" s="121">
        <v>0</v>
      </c>
      <c r="N83" s="121">
        <v>0</v>
      </c>
      <c r="O83" s="121">
        <v>0</v>
      </c>
      <c r="P83" s="121">
        <f>SUM(P84:P85)</f>
        <v>140000</v>
      </c>
      <c r="Q83" s="121">
        <v>0</v>
      </c>
    </row>
    <row r="84" spans="1:17" ht="12.75">
      <c r="A84" s="86">
        <v>321</v>
      </c>
      <c r="B84" s="88" t="s">
        <v>93</v>
      </c>
      <c r="C84" s="121">
        <f t="shared" si="11"/>
        <v>120000</v>
      </c>
      <c r="D84" s="121"/>
      <c r="E84" s="121"/>
      <c r="F84" s="121"/>
      <c r="G84" s="121"/>
      <c r="H84" s="121"/>
      <c r="I84" s="120"/>
      <c r="J84" s="120"/>
      <c r="K84" s="120"/>
      <c r="L84" s="120"/>
      <c r="M84" s="120"/>
      <c r="N84" s="120"/>
      <c r="O84" s="120"/>
      <c r="P84" s="120">
        <v>120000</v>
      </c>
      <c r="Q84" s="121"/>
    </row>
    <row r="85" spans="1:17" ht="13.5" thickBot="1">
      <c r="A85" s="195">
        <v>329</v>
      </c>
      <c r="B85" s="196" t="s">
        <v>96</v>
      </c>
      <c r="C85" s="121">
        <f t="shared" si="11"/>
        <v>20000</v>
      </c>
      <c r="D85" s="157"/>
      <c r="E85" s="157"/>
      <c r="F85" s="158"/>
      <c r="G85" s="158"/>
      <c r="H85" s="158"/>
      <c r="I85" s="158"/>
      <c r="J85" s="158"/>
      <c r="K85" s="158"/>
      <c r="L85" s="158"/>
      <c r="M85" s="158"/>
      <c r="N85" s="158"/>
      <c r="O85" s="157"/>
      <c r="P85" s="157">
        <v>20000</v>
      </c>
      <c r="Q85" s="158"/>
    </row>
    <row r="86" spans="1:17" ht="14.25" thickBot="1" thickTop="1">
      <c r="A86" s="142"/>
      <c r="B86" s="143" t="s">
        <v>38</v>
      </c>
      <c r="C86" s="144">
        <f t="shared" si="11"/>
        <v>5160000</v>
      </c>
      <c r="D86" s="144">
        <f>+D78</f>
        <v>0</v>
      </c>
      <c r="E86" s="144">
        <f>+E78</f>
        <v>0</v>
      </c>
      <c r="F86" s="144">
        <f>+F78</f>
        <v>0</v>
      </c>
      <c r="G86" s="144">
        <f>+G78</f>
        <v>0</v>
      </c>
      <c r="H86" s="144">
        <f>+H78</f>
        <v>0</v>
      </c>
      <c r="I86" s="144">
        <f>+I78</f>
        <v>0</v>
      </c>
      <c r="J86" s="144">
        <f>+J78</f>
        <v>0</v>
      </c>
      <c r="K86" s="144">
        <f>+K78</f>
        <v>0</v>
      </c>
      <c r="L86" s="144">
        <f>+L78</f>
        <v>0</v>
      </c>
      <c r="M86" s="144">
        <f>+M78</f>
        <v>0</v>
      </c>
      <c r="N86" s="144">
        <f>+N78</f>
        <v>0</v>
      </c>
      <c r="O86" s="144">
        <f>+O78</f>
        <v>0</v>
      </c>
      <c r="P86" s="144">
        <f>+P78</f>
        <v>5160000</v>
      </c>
      <c r="Q86" s="144">
        <f>+Q78</f>
        <v>0</v>
      </c>
    </row>
    <row r="87" spans="1:17" ht="80.25" thickBot="1" thickTop="1">
      <c r="A87" s="131" t="s">
        <v>33</v>
      </c>
      <c r="B87" s="132" t="s">
        <v>55</v>
      </c>
      <c r="C87" s="69" t="s">
        <v>57</v>
      </c>
      <c r="D87" s="133" t="s">
        <v>45</v>
      </c>
      <c r="E87" s="133" t="s">
        <v>46</v>
      </c>
      <c r="F87" s="133" t="s">
        <v>13</v>
      </c>
      <c r="G87" s="134" t="s">
        <v>63</v>
      </c>
      <c r="H87" s="134" t="s">
        <v>51</v>
      </c>
      <c r="I87" s="133" t="s">
        <v>40</v>
      </c>
      <c r="J87" s="133" t="s">
        <v>41</v>
      </c>
      <c r="K87" s="133" t="s">
        <v>42</v>
      </c>
      <c r="L87" s="133" t="s">
        <v>43</v>
      </c>
      <c r="M87" s="133" t="s">
        <v>23</v>
      </c>
      <c r="N87" s="133" t="s">
        <v>17</v>
      </c>
      <c r="O87" s="133" t="s">
        <v>47</v>
      </c>
      <c r="P87" s="147" t="s">
        <v>58</v>
      </c>
      <c r="Q87" s="160" t="s">
        <v>68</v>
      </c>
    </row>
    <row r="88" spans="1:17" ht="13.5" thickTop="1">
      <c r="A88" s="135">
        <v>3</v>
      </c>
      <c r="B88" s="136" t="s">
        <v>24</v>
      </c>
      <c r="C88" s="137">
        <f aca="true" t="shared" si="12" ref="C88:C96">SUM(D88:P88)</f>
        <v>49500</v>
      </c>
      <c r="D88" s="137">
        <f>+D89+D93</f>
        <v>0</v>
      </c>
      <c r="E88" s="137">
        <f>+E89+E93</f>
        <v>0</v>
      </c>
      <c r="F88" s="137">
        <f>+F89+F93</f>
        <v>0</v>
      </c>
      <c r="G88" s="137">
        <f>+G89+G93</f>
        <v>0</v>
      </c>
      <c r="H88" s="137">
        <f>+H89+H93</f>
        <v>0</v>
      </c>
      <c r="I88" s="137">
        <f>+I89+I93</f>
        <v>29200</v>
      </c>
      <c r="J88" s="137">
        <f>+J89+J93</f>
        <v>0</v>
      </c>
      <c r="K88" s="137">
        <f>+K89+K93</f>
        <v>0</v>
      </c>
      <c r="L88" s="137">
        <f>+L89+L93</f>
        <v>0</v>
      </c>
      <c r="M88" s="137">
        <f>+M89+M93</f>
        <v>0</v>
      </c>
      <c r="N88" s="137">
        <f>+N89+N93</f>
        <v>0</v>
      </c>
      <c r="O88" s="137">
        <f>+O89+O93</f>
        <v>20300</v>
      </c>
      <c r="P88" s="137"/>
      <c r="Q88" s="137">
        <v>0</v>
      </c>
    </row>
    <row r="89" spans="1:17" ht="12.75">
      <c r="A89" s="138">
        <v>31</v>
      </c>
      <c r="B89" s="139" t="s">
        <v>25</v>
      </c>
      <c r="C89" s="121">
        <f t="shared" si="12"/>
        <v>45000</v>
      </c>
      <c r="D89" s="121">
        <f>SUM(D90:D92)</f>
        <v>0</v>
      </c>
      <c r="E89" s="121">
        <f>SUM(E90:E92)</f>
        <v>0</v>
      </c>
      <c r="F89" s="121">
        <f>SUM(F90:F92)</f>
        <v>0</v>
      </c>
      <c r="G89" s="121">
        <f>SUM(G90:G92)</f>
        <v>0</v>
      </c>
      <c r="H89" s="121">
        <f>SUM(H90:H92)</f>
        <v>0</v>
      </c>
      <c r="I89" s="121">
        <f>SUM(I90:I92)</f>
        <v>26490</v>
      </c>
      <c r="J89" s="121">
        <f>SUM(J90:J92)</f>
        <v>0</v>
      </c>
      <c r="K89" s="121">
        <f>SUM(K90:K92)</f>
        <v>0</v>
      </c>
      <c r="L89" s="121">
        <f>SUM(L90:L92)</f>
        <v>0</v>
      </c>
      <c r="M89" s="121">
        <f>SUM(M90:M92)</f>
        <v>0</v>
      </c>
      <c r="N89" s="121">
        <f>SUM(N90:N92)</f>
        <v>0</v>
      </c>
      <c r="O89" s="121">
        <f>SUM(O90:O92)</f>
        <v>18510</v>
      </c>
      <c r="P89" s="121"/>
      <c r="Q89" s="121">
        <v>0</v>
      </c>
    </row>
    <row r="90" spans="1:17" ht="12.75">
      <c r="A90" s="86">
        <v>311</v>
      </c>
      <c r="B90" s="88" t="s">
        <v>90</v>
      </c>
      <c r="C90" s="121">
        <f t="shared" si="12"/>
        <v>36000</v>
      </c>
      <c r="D90" s="121"/>
      <c r="E90" s="121"/>
      <c r="F90" s="121"/>
      <c r="G90" s="121"/>
      <c r="H90" s="121"/>
      <c r="I90" s="121">
        <v>21390</v>
      </c>
      <c r="J90" s="121"/>
      <c r="K90" s="121"/>
      <c r="L90" s="121"/>
      <c r="M90" s="121"/>
      <c r="N90" s="121"/>
      <c r="O90" s="121">
        <v>14610</v>
      </c>
      <c r="P90" s="121"/>
      <c r="Q90" s="121"/>
    </row>
    <row r="91" spans="1:17" ht="12.75">
      <c r="A91" s="86">
        <v>312</v>
      </c>
      <c r="B91" s="88" t="s">
        <v>91</v>
      </c>
      <c r="C91" s="121">
        <f t="shared" si="12"/>
        <v>3000</v>
      </c>
      <c r="D91" s="120"/>
      <c r="E91" s="120"/>
      <c r="F91" s="120"/>
      <c r="G91" s="120"/>
      <c r="H91" s="140"/>
      <c r="I91" s="120">
        <v>1800</v>
      </c>
      <c r="J91" s="120"/>
      <c r="K91" s="120"/>
      <c r="L91" s="120"/>
      <c r="M91" s="120"/>
      <c r="N91" s="120"/>
      <c r="O91" s="120">
        <v>1200</v>
      </c>
      <c r="P91" s="120"/>
      <c r="Q91" s="120"/>
    </row>
    <row r="92" spans="1:17" ht="12.75">
      <c r="A92" s="86">
        <v>313</v>
      </c>
      <c r="B92" s="88" t="s">
        <v>92</v>
      </c>
      <c r="C92" s="121">
        <f t="shared" si="12"/>
        <v>6000</v>
      </c>
      <c r="D92" s="120"/>
      <c r="E92" s="120"/>
      <c r="F92" s="120"/>
      <c r="G92" s="120"/>
      <c r="H92" s="120"/>
      <c r="I92" s="120">
        <v>3300</v>
      </c>
      <c r="J92" s="120"/>
      <c r="K92" s="120"/>
      <c r="L92" s="120"/>
      <c r="M92" s="120"/>
      <c r="N92" s="120"/>
      <c r="O92" s="120">
        <v>2700</v>
      </c>
      <c r="P92" s="120"/>
      <c r="Q92" s="120"/>
    </row>
    <row r="93" spans="1:17" ht="12.75">
      <c r="A93" s="138">
        <v>32</v>
      </c>
      <c r="B93" s="139" t="s">
        <v>26</v>
      </c>
      <c r="C93" s="121">
        <f t="shared" si="12"/>
        <v>4500</v>
      </c>
      <c r="D93" s="121">
        <f aca="true" t="shared" si="13" ref="D93:N93">SUM(D95:D95)</f>
        <v>0</v>
      </c>
      <c r="E93" s="121">
        <f t="shared" si="13"/>
        <v>0</v>
      </c>
      <c r="F93" s="121">
        <f t="shared" si="13"/>
        <v>0</v>
      </c>
      <c r="G93" s="121">
        <f t="shared" si="13"/>
        <v>0</v>
      </c>
      <c r="H93" s="121">
        <f t="shared" si="13"/>
        <v>0</v>
      </c>
      <c r="I93" s="121">
        <f>SUM(I94:I95)</f>
        <v>2710</v>
      </c>
      <c r="J93" s="121">
        <f t="shared" si="13"/>
        <v>0</v>
      </c>
      <c r="K93" s="121">
        <f t="shared" si="13"/>
        <v>0</v>
      </c>
      <c r="L93" s="121">
        <f t="shared" si="13"/>
        <v>0</v>
      </c>
      <c r="M93" s="121">
        <f t="shared" si="13"/>
        <v>0</v>
      </c>
      <c r="N93" s="121">
        <f t="shared" si="13"/>
        <v>0</v>
      </c>
      <c r="O93" s="121">
        <f>SUM(O94:O95)</f>
        <v>1790</v>
      </c>
      <c r="P93" s="121"/>
      <c r="Q93" s="121">
        <v>0</v>
      </c>
    </row>
    <row r="94" spans="1:17" ht="12.75">
      <c r="A94" s="86">
        <v>321</v>
      </c>
      <c r="B94" s="88" t="s">
        <v>93</v>
      </c>
      <c r="C94" s="121">
        <f t="shared" si="12"/>
        <v>4400</v>
      </c>
      <c r="D94" s="121"/>
      <c r="E94" s="121"/>
      <c r="F94" s="121"/>
      <c r="G94" s="121"/>
      <c r="H94" s="121"/>
      <c r="I94" s="120">
        <v>2650</v>
      </c>
      <c r="J94" s="120"/>
      <c r="K94" s="120"/>
      <c r="L94" s="120"/>
      <c r="M94" s="120"/>
      <c r="N94" s="120"/>
      <c r="O94" s="120">
        <v>1750</v>
      </c>
      <c r="P94" s="121"/>
      <c r="Q94" s="121"/>
    </row>
    <row r="95" spans="1:17" ht="13.5" thickBot="1">
      <c r="A95" s="195">
        <v>323</v>
      </c>
      <c r="B95" s="196" t="s">
        <v>95</v>
      </c>
      <c r="C95" s="121">
        <f t="shared" si="12"/>
        <v>100</v>
      </c>
      <c r="D95" s="141"/>
      <c r="E95" s="141"/>
      <c r="F95" s="120"/>
      <c r="G95" s="120"/>
      <c r="H95" s="120"/>
      <c r="I95" s="120">
        <v>60</v>
      </c>
      <c r="J95" s="120"/>
      <c r="K95" s="120"/>
      <c r="L95" s="120"/>
      <c r="M95" s="120"/>
      <c r="N95" s="120"/>
      <c r="O95" s="141">
        <v>40</v>
      </c>
      <c r="P95" s="141"/>
      <c r="Q95" s="120"/>
    </row>
    <row r="96" spans="1:17" ht="14.25" thickBot="1" thickTop="1">
      <c r="A96" s="142"/>
      <c r="B96" s="143" t="s">
        <v>38</v>
      </c>
      <c r="C96" s="144">
        <f t="shared" si="12"/>
        <v>49500</v>
      </c>
      <c r="D96" s="144">
        <f>+D88</f>
        <v>0</v>
      </c>
      <c r="E96" s="144">
        <f>+E88</f>
        <v>0</v>
      </c>
      <c r="F96" s="144">
        <f aca="true" t="shared" si="14" ref="F96:P96">+F88</f>
        <v>0</v>
      </c>
      <c r="G96" s="144">
        <f t="shared" si="14"/>
        <v>0</v>
      </c>
      <c r="H96" s="144">
        <f t="shared" si="14"/>
        <v>0</v>
      </c>
      <c r="I96" s="144">
        <f t="shared" si="14"/>
        <v>29200</v>
      </c>
      <c r="J96" s="144">
        <f t="shared" si="14"/>
        <v>0</v>
      </c>
      <c r="K96" s="144">
        <f t="shared" si="14"/>
        <v>0</v>
      </c>
      <c r="L96" s="144">
        <f t="shared" si="14"/>
        <v>0</v>
      </c>
      <c r="M96" s="144">
        <f t="shared" si="14"/>
        <v>0</v>
      </c>
      <c r="N96" s="144">
        <f t="shared" si="14"/>
        <v>0</v>
      </c>
      <c r="O96" s="144">
        <f t="shared" si="14"/>
        <v>20300</v>
      </c>
      <c r="P96" s="144">
        <f t="shared" si="14"/>
        <v>0</v>
      </c>
      <c r="Q96" s="144">
        <f>+Q88</f>
        <v>0</v>
      </c>
    </row>
    <row r="97" spans="1:17" ht="13.5" thickTop="1">
      <c r="A97" s="66"/>
      <c r="B97" s="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>
      <c r="A98" s="66"/>
      <c r="B98" s="129" t="s">
        <v>87</v>
      </c>
      <c r="C98" s="42" t="s">
        <v>52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 t="s">
        <v>88</v>
      </c>
      <c r="O98" s="1"/>
      <c r="P98" s="1"/>
      <c r="Q98" s="1"/>
    </row>
    <row r="99" spans="1:17" ht="12.75">
      <c r="A99" s="66"/>
      <c r="B99"/>
      <c r="C99" s="1"/>
      <c r="D99" s="130"/>
      <c r="E99" s="130"/>
      <c r="F99" s="1"/>
      <c r="G99" s="1"/>
      <c r="H99" s="1"/>
      <c r="I99" s="1"/>
      <c r="J99" s="1"/>
      <c r="K99" s="1"/>
      <c r="L99" s="1"/>
      <c r="M99" s="1"/>
      <c r="N99" s="1" t="s">
        <v>89</v>
      </c>
      <c r="O99" s="1"/>
      <c r="P99" s="1"/>
      <c r="Q99" s="1"/>
    </row>
    <row r="100" spans="1:17" ht="12.75">
      <c r="A100" s="66"/>
      <c r="B100" s="8" t="s">
        <v>69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>
      <c r="A101" s="66"/>
      <c r="B101" s="8" t="s">
        <v>70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>
      <c r="A102" s="66"/>
      <c r="B102" s="8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>
      <c r="A103" s="66"/>
      <c r="B103" s="8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>
      <c r="A104" s="66"/>
      <c r="B104" s="8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>
      <c r="A105" s="66"/>
      <c r="B105" s="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>
      <c r="A106" s="66"/>
      <c r="B106" s="8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2.75">
      <c r="A107" s="66"/>
      <c r="B107" s="8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2.75">
      <c r="A108" s="66"/>
      <c r="B108" s="8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.75">
      <c r="A109" s="66"/>
      <c r="B109" s="8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2.75">
      <c r="A110" s="66"/>
      <c r="B110" s="8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2.75">
      <c r="A111" s="66"/>
      <c r="B111" s="8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2.75">
      <c r="A112" s="66"/>
      <c r="B112" s="8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>
      <c r="A113" s="66"/>
      <c r="B113" s="8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>
      <c r="A114" s="66"/>
      <c r="B114" s="8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2.75">
      <c r="A115" s="66"/>
      <c r="B115" s="8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.75">
      <c r="A116" s="66"/>
      <c r="B116" s="8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2.75">
      <c r="A117" s="66"/>
      <c r="B117" s="8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2.75">
      <c r="A118" s="66"/>
      <c r="B118" s="8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.75">
      <c r="A119" s="66"/>
      <c r="B119" s="8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.75">
      <c r="A120" s="66"/>
      <c r="B120" s="8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2.75">
      <c r="A121" s="66"/>
      <c r="B121" s="8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>
      <c r="A122" s="66"/>
      <c r="B122" s="8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>
      <c r="A123" s="66"/>
      <c r="B123" s="8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>
      <c r="A124" s="66"/>
      <c r="B124" s="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>
      <c r="A125" s="66"/>
      <c r="B125" s="8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2.75">
      <c r="A126" s="66"/>
      <c r="B126" s="8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.75">
      <c r="A127" s="66"/>
      <c r="B127" s="8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.75">
      <c r="A128" s="66"/>
      <c r="B128" s="8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2.75">
      <c r="A129" s="66"/>
      <c r="B129" s="8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2.75">
      <c r="A130" s="66"/>
      <c r="B130" s="8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.75">
      <c r="A131" s="66"/>
      <c r="B131" s="8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2.75">
      <c r="A132" s="66"/>
      <c r="B132" s="8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2.75">
      <c r="A133" s="66"/>
      <c r="B133" s="8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.75">
      <c r="A134" s="66"/>
      <c r="B134" s="8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.75">
      <c r="A135" s="66"/>
      <c r="B135" s="8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2.75">
      <c r="A136" s="66"/>
      <c r="B136" s="8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.75">
      <c r="A137" s="66"/>
      <c r="B137" s="8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.75">
      <c r="A138" s="66"/>
      <c r="B138" s="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2.75">
      <c r="A139" s="66"/>
      <c r="B139" s="8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2.75">
      <c r="A140" s="66"/>
      <c r="B140" s="8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2.75">
      <c r="A141" s="66"/>
      <c r="B141" s="8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2.75">
      <c r="A142" s="66"/>
      <c r="B142" s="8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2.75">
      <c r="A143" s="66"/>
      <c r="B143" s="8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2.75">
      <c r="A144" s="66"/>
      <c r="B144" s="8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2.75">
      <c r="A145" s="66"/>
      <c r="B145" s="8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2.75">
      <c r="A146" s="66"/>
      <c r="B146" s="8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2.75">
      <c r="A147" s="66"/>
      <c r="B147" s="8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2.75">
      <c r="A148" s="66"/>
      <c r="B148" s="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2.75">
      <c r="A149" s="66"/>
      <c r="B149" s="8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2.75">
      <c r="A150" s="66"/>
      <c r="B150" s="8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2.75">
      <c r="A151" s="66"/>
      <c r="B151" s="8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2.75">
      <c r="A152" s="66"/>
      <c r="B152" s="8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2.75">
      <c r="A153" s="66"/>
      <c r="B153" s="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2.75">
      <c r="A154" s="66"/>
      <c r="B154" s="8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2.75">
      <c r="A155" s="66"/>
      <c r="B155" s="8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2.75">
      <c r="A156" s="66"/>
      <c r="B156" s="8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2.75">
      <c r="A157" s="66"/>
      <c r="B157" s="8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2.75">
      <c r="A158" s="66"/>
      <c r="B158" s="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2.75">
      <c r="A159" s="66"/>
      <c r="B159" s="8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2.75">
      <c r="A160" s="66"/>
      <c r="B160" s="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2.75">
      <c r="A161" s="66"/>
      <c r="B161" s="8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2.75">
      <c r="A162" s="66"/>
      <c r="B162" s="8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2.75">
      <c r="A163" s="66"/>
      <c r="B163" s="8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2.75">
      <c r="A164" s="66"/>
      <c r="B164" s="8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2.75">
      <c r="A165" s="66"/>
      <c r="B165" s="8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2.75">
      <c r="A166" s="66"/>
      <c r="B166" s="8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2.75">
      <c r="A167" s="66"/>
      <c r="B167" s="8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2.75">
      <c r="A168" s="66"/>
      <c r="B168" s="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2.75">
      <c r="A169" s="66"/>
      <c r="B169" s="8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2.75">
      <c r="A170" s="66"/>
      <c r="B170" s="8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2.75">
      <c r="A171" s="66"/>
      <c r="B171" s="8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2.75">
      <c r="A172" s="66"/>
      <c r="B172" s="8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</sheetData>
  <sheetProtection/>
  <mergeCells count="1">
    <mergeCell ref="A1:Q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75" r:id="rId1"/>
  <headerFooter alignWithMargins="0">
    <oddFooter>&amp;R&amp;P</oddFooter>
  </headerFooter>
  <rowBreaks count="2" manualBreakCount="2">
    <brk id="23" max="17" man="1"/>
    <brk id="4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2020-08-14T09:15:29Z</cp:lastPrinted>
  <dcterms:created xsi:type="dcterms:W3CDTF">2013-09-11T11:00:21Z</dcterms:created>
  <dcterms:modified xsi:type="dcterms:W3CDTF">2020-08-14T09:15:35Z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